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2\2022-03\"/>
    </mc:Choice>
  </mc:AlternateContent>
  <xr:revisionPtr revIDLastSave="0" documentId="13_ncr:1_{E13D9A92-F8AC-4285-AECD-B46DA5AE7A03}" xr6:coauthVersionLast="46" xr6:coauthVersionMax="46" xr10:uidLastSave="{00000000-0000-0000-0000-000000000000}"/>
  <bookViews>
    <workbookView xWindow="-25320" yWindow="-120" windowWidth="25440" windowHeight="15540" activeTab="2" xr2:uid="{00000000-000D-0000-FFFF-FFFF00000000}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Overview!$D$30</definedName>
    <definedName name="ANZAHL_IMMOBILIEN">Overview!$D$19</definedName>
    <definedName name="ANZAHL_SCHULDNER">Overview!$D$18</definedName>
    <definedName name="BARWERTIGE_UEBERDECKUNG">Overview!$D$29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Overview!$D$32</definedName>
    <definedName name="LTV_OESTERREICH">Overview!$D$33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1" i="1" l="1"/>
  <c r="D21" i="1"/>
  <c r="D20" i="1"/>
  <c r="D19" i="2"/>
  <c r="C64" i="2"/>
  <c r="C55" i="3"/>
  <c r="C26" i="3"/>
  <c r="C23" i="3"/>
  <c r="D20" i="3" s="1"/>
  <c r="D15" i="3"/>
  <c r="C15" i="3"/>
  <c r="D8" i="3"/>
  <c r="H200" i="2"/>
  <c r="D200" i="2"/>
  <c r="G175" i="2"/>
  <c r="H174" i="2" s="1"/>
  <c r="H170" i="2"/>
  <c r="C175" i="2"/>
  <c r="D170" i="2" s="1"/>
  <c r="G150" i="2"/>
  <c r="H145" i="2" s="1"/>
  <c r="C150" i="2"/>
  <c r="D147" i="2" s="1"/>
  <c r="C142" i="2"/>
  <c r="D137" i="2" s="1"/>
  <c r="F122" i="2"/>
  <c r="F130" i="2" s="1"/>
  <c r="F118" i="2"/>
  <c r="C113" i="2"/>
  <c r="F104" i="2" s="1"/>
  <c r="C93" i="2"/>
  <c r="G58" i="2"/>
  <c r="H50" i="2" s="1"/>
  <c r="C58" i="2"/>
  <c r="D49" i="2" s="1"/>
  <c r="C44" i="2"/>
  <c r="D35" i="2" s="1"/>
  <c r="H28" i="2"/>
  <c r="D28" i="2"/>
  <c r="D9" i="2"/>
  <c r="D6" i="2"/>
  <c r="C6" i="2"/>
  <c r="C9" i="2"/>
  <c r="H148" i="2"/>
  <c r="H147" i="2"/>
  <c r="H146" i="2"/>
  <c r="H149" i="2"/>
  <c r="D14" i="2"/>
  <c r="C14" i="2"/>
  <c r="D22" i="3" l="1"/>
  <c r="C99" i="2"/>
  <c r="C61" i="3"/>
  <c r="D31" i="3" s="1"/>
  <c r="D18" i="3"/>
  <c r="D21" i="3"/>
  <c r="D19" i="3"/>
  <c r="H171" i="2"/>
  <c r="H172" i="2"/>
  <c r="D173" i="2"/>
  <c r="D172" i="2"/>
  <c r="D171" i="2"/>
  <c r="D174" i="2"/>
  <c r="H150" i="2"/>
  <c r="D149" i="2"/>
  <c r="D145" i="2"/>
  <c r="D148" i="2"/>
  <c r="D146" i="2"/>
  <c r="D140" i="2"/>
  <c r="D141" i="2"/>
  <c r="D138" i="2"/>
  <c r="D139" i="2"/>
  <c r="G128" i="2"/>
  <c r="G125" i="2"/>
  <c r="G127" i="2"/>
  <c r="G119" i="2"/>
  <c r="F107" i="2"/>
  <c r="F106" i="2"/>
  <c r="F112" i="2"/>
  <c r="F108" i="2"/>
  <c r="F105" i="2"/>
  <c r="F103" i="2"/>
  <c r="F110" i="2"/>
  <c r="F111" i="2"/>
  <c r="F109" i="2"/>
  <c r="D51" i="2"/>
  <c r="D57" i="2"/>
  <c r="D54" i="2"/>
  <c r="H57" i="2"/>
  <c r="H53" i="2"/>
  <c r="H49" i="2"/>
  <c r="H47" i="2"/>
  <c r="H55" i="2"/>
  <c r="H56" i="2"/>
  <c r="H54" i="2"/>
  <c r="H51" i="2"/>
  <c r="H48" i="2"/>
  <c r="H52" i="2"/>
  <c r="D38" i="2"/>
  <c r="D41" i="2"/>
  <c r="D9" i="3"/>
  <c r="D65" i="2"/>
  <c r="D84" i="2"/>
  <c r="D71" i="2"/>
  <c r="D98" i="2"/>
  <c r="D80" i="2"/>
  <c r="D82" i="2"/>
  <c r="D96" i="2"/>
  <c r="G106" i="2"/>
  <c r="G107" i="2"/>
  <c r="D95" i="2"/>
  <c r="D92" i="2"/>
  <c r="D69" i="2"/>
  <c r="G110" i="2"/>
  <c r="D86" i="2"/>
  <c r="D90" i="2"/>
  <c r="G108" i="2"/>
  <c r="D94" i="2"/>
  <c r="D88" i="2"/>
  <c r="G104" i="2"/>
  <c r="D70" i="2"/>
  <c r="G111" i="2"/>
  <c r="D79" i="2"/>
  <c r="D81" i="2"/>
  <c r="D89" i="2"/>
  <c r="D87" i="2"/>
  <c r="D72" i="2"/>
  <c r="D85" i="2"/>
  <c r="D74" i="2"/>
  <c r="D75" i="2"/>
  <c r="D66" i="2"/>
  <c r="G103" i="2"/>
  <c r="D78" i="2"/>
  <c r="G112" i="2"/>
  <c r="D73" i="2"/>
  <c r="G105" i="2"/>
  <c r="D97" i="2"/>
  <c r="G109" i="2"/>
  <c r="D77" i="2"/>
  <c r="D76" i="2"/>
  <c r="D83" i="2"/>
  <c r="D68" i="2"/>
  <c r="D67" i="2"/>
  <c r="D91" i="2"/>
  <c r="D39" i="3"/>
  <c r="D30" i="3"/>
  <c r="D56" i="3"/>
  <c r="D35" i="3"/>
  <c r="D33" i="3"/>
  <c r="D28" i="3"/>
  <c r="D34" i="3"/>
  <c r="D45" i="3"/>
  <c r="D38" i="3"/>
  <c r="D37" i="3"/>
  <c r="D29" i="3"/>
  <c r="D54" i="3"/>
  <c r="D46" i="3"/>
  <c r="D48" i="3"/>
  <c r="D32" i="3"/>
  <c r="D53" i="3"/>
  <c r="D40" i="3"/>
  <c r="D42" i="3"/>
  <c r="D58" i="3"/>
  <c r="D41" i="3"/>
  <c r="D39" i="2"/>
  <c r="D48" i="2"/>
  <c r="D50" i="2"/>
  <c r="G124" i="2"/>
  <c r="D53" i="2"/>
  <c r="D34" i="2"/>
  <c r="D43" i="2"/>
  <c r="D42" i="2"/>
  <c r="G123" i="2"/>
  <c r="G126" i="2"/>
  <c r="D56" i="2"/>
  <c r="D36" i="2"/>
  <c r="D40" i="2"/>
  <c r="D47" i="2"/>
  <c r="D52" i="2"/>
  <c r="G129" i="2"/>
  <c r="G121" i="2"/>
  <c r="H173" i="2"/>
  <c r="D55" i="2"/>
  <c r="D37" i="2"/>
  <c r="D33" i="2"/>
  <c r="G120" i="2"/>
  <c r="D44" i="2" l="1"/>
  <c r="D23" i="3"/>
  <c r="D59" i="3"/>
  <c r="D43" i="3"/>
  <c r="D49" i="3"/>
  <c r="D36" i="3"/>
  <c r="D50" i="3"/>
  <c r="D44" i="3"/>
  <c r="D51" i="3"/>
  <c r="D27" i="3"/>
  <c r="D57" i="3"/>
  <c r="D60" i="3"/>
  <c r="D47" i="3"/>
  <c r="D52" i="3"/>
  <c r="H175" i="2"/>
  <c r="D175" i="2"/>
  <c r="D150" i="2"/>
  <c r="D142" i="2"/>
  <c r="G118" i="2"/>
  <c r="F113" i="2"/>
  <c r="H58" i="2"/>
  <c r="D93" i="2"/>
  <c r="G122" i="2"/>
  <c r="D55" i="3"/>
  <c r="D58" i="2"/>
  <c r="G113" i="2"/>
  <c r="D64" i="2"/>
  <c r="D99" i="2" s="1"/>
  <c r="D26" i="3" l="1"/>
  <c r="D61" i="3" s="1"/>
  <c r="G130" i="2"/>
</calcChain>
</file>

<file path=xl/sharedStrings.xml><?xml version="1.0" encoding="utf-8"?>
<sst xmlns="http://schemas.openxmlformats.org/spreadsheetml/2006/main" count="363" uniqueCount="215">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</sst>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wrapText="1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602023698.88688111</c:v>
                </c:pt>
                <c:pt idx="1">
                  <c:v>497237136.58878326</c:v>
                </c:pt>
                <c:pt idx="2">
                  <c:v>659046806.40941644</c:v>
                </c:pt>
                <c:pt idx="3">
                  <c:v>587327292.15385795</c:v>
                </c:pt>
                <c:pt idx="4">
                  <c:v>293411879.53952366</c:v>
                </c:pt>
                <c:pt idx="5">
                  <c:v>75894636.403800502</c:v>
                </c:pt>
                <c:pt idx="6">
                  <c:v>75303924.121005133</c:v>
                </c:pt>
                <c:pt idx="7">
                  <c:v>26905279.004706319</c:v>
                </c:pt>
                <c:pt idx="8">
                  <c:v>29429737.701986931</c:v>
                </c:pt>
                <c:pt idx="9">
                  <c:v>10135253.76447745</c:v>
                </c:pt>
                <c:pt idx="10">
                  <c:v>36443023.66649349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1-4CE3-97D2-2A6F3502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395462036.39999998</c:v>
                </c:pt>
                <c:pt idx="1">
                  <c:v>1306044539.79</c:v>
                </c:pt>
                <c:pt idx="2">
                  <c:v>401652175.36000001</c:v>
                </c:pt>
                <c:pt idx="3">
                  <c:v>444414105.92000002</c:v>
                </c:pt>
                <c:pt idx="4">
                  <c:v>345585810.77093238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6-4B05-AC52-46CD4DB14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274180363.95471758</c:v>
                </c:pt>
                <c:pt idx="1">
                  <c:v>593659236.27291989</c:v>
                </c:pt>
                <c:pt idx="2">
                  <c:v>188077504.02986747</c:v>
                </c:pt>
                <c:pt idx="3">
                  <c:v>267817417.51342747</c:v>
                </c:pt>
                <c:pt idx="4">
                  <c:v>607190735.25</c:v>
                </c:pt>
                <c:pt idx="5">
                  <c:v>962233411.22000003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A-4BA2-9963-0F0A9F27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172159226.33513588</c:v>
                </c:pt>
                <c:pt idx="1">
                  <c:v>265028266.71232876</c:v>
                </c:pt>
                <c:pt idx="2">
                  <c:v>267960646.52872103</c:v>
                </c:pt>
                <c:pt idx="3">
                  <c:v>364736330.14497775</c:v>
                </c:pt>
                <c:pt idx="4">
                  <c:v>1823274198.519769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2C1-BD21-C0CE241C6116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0</c:v>
                </c:pt>
                <c:pt idx="1">
                  <c:v>30000000</c:v>
                </c:pt>
                <c:pt idx="2">
                  <c:v>1112086000</c:v>
                </c:pt>
                <c:pt idx="3">
                  <c:v>1010000000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5-42C1-BD21-C0CE241C6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zoomScaleNormal="100" workbookViewId="0">
      <selection activeCell="D28" sqref="D28:D33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5" t="s">
        <v>210</v>
      </c>
      <c r="D1" s="105"/>
      <c r="E1" s="105"/>
    </row>
    <row r="2" spans="1:5" x14ac:dyDescent="0.25">
      <c r="B2" s="2" t="s">
        <v>1</v>
      </c>
      <c r="D2" s="4">
        <v>44651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2.5764419830667577E-2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2182086000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2937471928.2409325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11208</v>
      </c>
      <c r="E17" s="10"/>
    </row>
    <row r="18" spans="2:5" ht="16.5" customHeight="1" x14ac:dyDescent="0.25">
      <c r="B18" s="10" t="s">
        <v>14</v>
      </c>
      <c r="C18" s="11"/>
      <c r="D18" s="14">
        <v>8844</v>
      </c>
      <c r="E18" s="10"/>
    </row>
    <row r="19" spans="2:5" ht="16.5" customHeight="1" x14ac:dyDescent="0.25">
      <c r="B19" s="10" t="s">
        <v>15</v>
      </c>
      <c r="C19" s="11"/>
      <c r="D19" s="14">
        <v>10024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332142.9136409919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262087.07425418741</v>
      </c>
      <c r="E21" s="10"/>
    </row>
    <row r="22" spans="2:5" ht="16.5" customHeight="1" x14ac:dyDescent="0.25">
      <c r="B22" s="10" t="s">
        <v>174</v>
      </c>
      <c r="C22" s="11"/>
      <c r="D22" s="12">
        <v>5.3780410749624174E-4</v>
      </c>
      <c r="E22" s="10"/>
    </row>
    <row r="23" spans="2:5" ht="16.5" customHeight="1" x14ac:dyDescent="0.25">
      <c r="B23" s="10" t="s">
        <v>171</v>
      </c>
      <c r="C23" s="11"/>
      <c r="D23" s="12">
        <v>9.4160892415083255E-2</v>
      </c>
      <c r="E23" s="10"/>
    </row>
    <row r="24" spans="2:5" ht="16.5" customHeight="1" x14ac:dyDescent="0.25">
      <c r="B24" s="10" t="s">
        <v>172</v>
      </c>
      <c r="C24" s="11"/>
      <c r="D24" s="12">
        <v>0.12241392680100102</v>
      </c>
      <c r="E24" s="10"/>
    </row>
    <row r="25" spans="2:5" ht="16.5" customHeight="1" x14ac:dyDescent="0.25">
      <c r="B25" s="15" t="s">
        <v>175</v>
      </c>
      <c r="C25" s="11"/>
      <c r="D25" s="12">
        <v>9.1275890087937749E-3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0.42854466775022715</v>
      </c>
      <c r="E27" s="10"/>
    </row>
    <row r="28" spans="2:5" ht="16.5" customHeight="1" x14ac:dyDescent="0.25">
      <c r="B28" s="10" t="s">
        <v>18</v>
      </c>
      <c r="C28" s="11"/>
      <c r="D28" s="12">
        <f>IF(ISERROR(GESAMTBETRAG_DECKUNG/GESAMTBETRAG_EMISSIONEN),"",GESAMTBETRAG_DECKUNG/GESAMTBETRAG_EMISSIONEN -1)</f>
        <v>0.34617605733272305</v>
      </c>
      <c r="E28" s="10"/>
    </row>
    <row r="29" spans="2:5" ht="16.5" customHeight="1" x14ac:dyDescent="0.25">
      <c r="B29" s="10" t="s">
        <v>168</v>
      </c>
      <c r="C29" s="11"/>
      <c r="D29" s="12">
        <v>0.47177879706695613</v>
      </c>
      <c r="E29" s="10"/>
    </row>
    <row r="30" spans="2:5" ht="16.5" customHeight="1" x14ac:dyDescent="0.25">
      <c r="B30" s="10" t="s">
        <v>19</v>
      </c>
      <c r="C30" s="11"/>
      <c r="D30" s="14">
        <v>12</v>
      </c>
      <c r="E30" s="10"/>
    </row>
    <row r="31" spans="2:5" ht="16.5" customHeight="1" x14ac:dyDescent="0.25">
      <c r="B31" s="10" t="s">
        <v>20</v>
      </c>
      <c r="C31" s="11" t="s">
        <v>167</v>
      </c>
      <c r="D31" s="16">
        <f>IF(ANZAHL_EMISSIONEN&gt;0,GESAMTBETRAG_EMISSIONEN/ANZAHL_EMISSIONEN,"")</f>
        <v>181840500</v>
      </c>
      <c r="E31" s="10"/>
    </row>
    <row r="32" spans="2:5" ht="16.5" customHeight="1" x14ac:dyDescent="0.25">
      <c r="B32" s="10" t="s">
        <v>21</v>
      </c>
      <c r="C32" s="11"/>
      <c r="D32" s="12">
        <v>0.55806084</v>
      </c>
      <c r="E32" s="10"/>
    </row>
    <row r="33" spans="2:5" ht="16.5" customHeight="1" x14ac:dyDescent="0.25">
      <c r="B33" s="10" t="s">
        <v>22</v>
      </c>
      <c r="C33" s="10"/>
      <c r="D33" s="12">
        <v>0.481776388</v>
      </c>
      <c r="E33" s="10"/>
    </row>
    <row r="34" spans="2:5" ht="5.25" customHeight="1" x14ac:dyDescent="0.25"/>
    <row r="35" spans="2:5" ht="25.5" customHeight="1" x14ac:dyDescent="0.25">
      <c r="B35" s="106" t="s">
        <v>169</v>
      </c>
      <c r="C35" s="106"/>
      <c r="D35" s="106"/>
      <c r="E35" s="106"/>
    </row>
    <row r="36" spans="2:5" x14ac:dyDescent="0.25">
      <c r="B36" s="106" t="s">
        <v>170</v>
      </c>
      <c r="C36" s="106"/>
      <c r="D36" s="106"/>
      <c r="E36" s="106"/>
    </row>
  </sheetData>
  <mergeCells count="3">
    <mergeCell ref="C1:E1"/>
    <mergeCell ref="B35:E35"/>
    <mergeCell ref="B36:E3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0"/>
  <sheetViews>
    <sheetView showGridLines="0" topLeftCell="A169" zoomScale="115" zoomScaleNormal="115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6384" width="9.140625" style="20"/>
  </cols>
  <sheetData>
    <row r="1" spans="1:10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0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0" x14ac:dyDescent="0.2">
      <c r="A6" s="41" t="s">
        <v>154</v>
      </c>
      <c r="B6" s="42" t="s">
        <v>30</v>
      </c>
      <c r="C6" s="43">
        <f>SUM(C7:C8)</f>
        <v>867839600.22763753</v>
      </c>
      <c r="D6" s="44">
        <f>SUM(D7:D8)</f>
        <v>9931</v>
      </c>
    </row>
    <row r="7" spans="1:10" x14ac:dyDescent="0.2">
      <c r="A7" s="41" t="s">
        <v>153</v>
      </c>
      <c r="B7" s="42" t="s">
        <v>148</v>
      </c>
      <c r="C7" s="43">
        <v>274180363.95471758</v>
      </c>
      <c r="D7" s="44">
        <v>6401</v>
      </c>
    </row>
    <row r="8" spans="1:10" x14ac:dyDescent="0.2">
      <c r="A8" s="41" t="s">
        <v>155</v>
      </c>
      <c r="B8" s="42" t="s">
        <v>149</v>
      </c>
      <c r="C8" s="43">
        <v>593659236.27291989</v>
      </c>
      <c r="D8" s="44">
        <v>3530</v>
      </c>
    </row>
    <row r="9" spans="1:10" x14ac:dyDescent="0.2">
      <c r="A9" s="41"/>
      <c r="B9" s="45" t="s">
        <v>31</v>
      </c>
      <c r="C9" s="43">
        <f>SUM(C10:C12)</f>
        <v>1063085656.7932949</v>
      </c>
      <c r="D9" s="44">
        <f>SUM(D10:D12)</f>
        <v>1194</v>
      </c>
    </row>
    <row r="10" spans="1:10" x14ac:dyDescent="0.2">
      <c r="A10" s="41" t="s">
        <v>156</v>
      </c>
      <c r="B10" s="45" t="s">
        <v>150</v>
      </c>
      <c r="C10" s="43">
        <v>188077504.02986747</v>
      </c>
      <c r="D10" s="44">
        <v>495</v>
      </c>
    </row>
    <row r="11" spans="1:10" x14ac:dyDescent="0.2">
      <c r="A11" s="41" t="s">
        <v>157</v>
      </c>
      <c r="B11" s="45" t="s">
        <v>151</v>
      </c>
      <c r="C11" s="43">
        <v>267817417.51342747</v>
      </c>
      <c r="D11" s="44">
        <v>381</v>
      </c>
    </row>
    <row r="12" spans="1:10" x14ac:dyDescent="0.2">
      <c r="A12" s="41" t="s">
        <v>158</v>
      </c>
      <c r="B12" s="45" t="s">
        <v>152</v>
      </c>
      <c r="C12" s="43">
        <v>607190735.25</v>
      </c>
      <c r="D12" s="44">
        <v>318</v>
      </c>
    </row>
    <row r="13" spans="1:10" x14ac:dyDescent="0.2">
      <c r="A13" s="41" t="s">
        <v>159</v>
      </c>
      <c r="B13" s="45" t="s">
        <v>33</v>
      </c>
      <c r="C13" s="43">
        <v>962233411.22000003</v>
      </c>
      <c r="D13" s="44">
        <v>79</v>
      </c>
    </row>
    <row r="14" spans="1:10" s="39" customFormat="1" x14ac:dyDescent="0.2">
      <c r="A14" s="37"/>
      <c r="B14" s="61" t="s">
        <v>34</v>
      </c>
      <c r="C14" s="62">
        <f>C6+C9+C13</f>
        <v>2893158668.2409325</v>
      </c>
      <c r="D14" s="63">
        <f>D6+D9+D13</f>
        <v>11204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/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2866751104.98</v>
      </c>
      <c r="F23" s="17" t="s">
        <v>39</v>
      </c>
      <c r="G23" s="47"/>
      <c r="H23" s="49">
        <v>2182086000</v>
      </c>
    </row>
    <row r="24" spans="1:10" x14ac:dyDescent="0.2">
      <c r="B24" s="17" t="s">
        <v>40</v>
      </c>
      <c r="C24" s="47"/>
      <c r="D24" s="49">
        <v>25796763.260932371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136200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474600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2893158668.2409325</v>
      </c>
      <c r="E28" s="38"/>
      <c r="F28" s="68" t="s">
        <v>34</v>
      </c>
      <c r="G28" s="69"/>
      <c r="H28" s="70">
        <f>SUM(H23:H27)</f>
        <v>2182086000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602023698.88688111</v>
      </c>
      <c r="D33" s="19">
        <f>IF(($C$44=0),0,(C33/$C$44))</f>
        <v>0.20808526870491945</v>
      </c>
    </row>
    <row r="34" spans="2:10" x14ac:dyDescent="0.2">
      <c r="B34" s="17" t="s">
        <v>160</v>
      </c>
      <c r="C34" s="18">
        <v>497237136.58878326</v>
      </c>
      <c r="D34" s="19">
        <f t="shared" ref="D34:D43" si="0">IF(($C$44=0),0,(C34/$C$44))</f>
        <v>0.17186652845801514</v>
      </c>
    </row>
    <row r="35" spans="2:10" x14ac:dyDescent="0.2">
      <c r="B35" s="17" t="s">
        <v>161</v>
      </c>
      <c r="C35" s="18">
        <v>659046806.40941644</v>
      </c>
      <c r="D35" s="19">
        <f t="shared" si="0"/>
        <v>0.22779490583906456</v>
      </c>
    </row>
    <row r="36" spans="2:10" x14ac:dyDescent="0.2">
      <c r="B36" s="17" t="s">
        <v>162</v>
      </c>
      <c r="C36" s="18">
        <v>587327292.15385795</v>
      </c>
      <c r="D36" s="19">
        <f t="shared" si="0"/>
        <v>0.2030055588036444</v>
      </c>
    </row>
    <row r="37" spans="2:10" x14ac:dyDescent="0.2">
      <c r="B37" s="17" t="s">
        <v>163</v>
      </c>
      <c r="C37" s="18">
        <v>293411879.53952366</v>
      </c>
      <c r="D37" s="19">
        <f t="shared" si="0"/>
        <v>0.10141575806415101</v>
      </c>
    </row>
    <row r="38" spans="2:10" x14ac:dyDescent="0.2">
      <c r="B38" s="17" t="s">
        <v>164</v>
      </c>
      <c r="C38" s="18">
        <v>75894636.403800502</v>
      </c>
      <c r="D38" s="19">
        <f t="shared" si="0"/>
        <v>2.6232448720119862E-2</v>
      </c>
    </row>
    <row r="39" spans="2:10" x14ac:dyDescent="0.2">
      <c r="B39" s="17" t="s">
        <v>165</v>
      </c>
      <c r="C39" s="18">
        <v>75303924.121005133</v>
      </c>
      <c r="D39" s="19">
        <f t="shared" si="0"/>
        <v>2.6028273163044544E-2</v>
      </c>
    </row>
    <row r="40" spans="2:10" x14ac:dyDescent="0.2">
      <c r="B40" s="17" t="s">
        <v>53</v>
      </c>
      <c r="C40" s="18">
        <v>26905279.004706319</v>
      </c>
      <c r="D40" s="19">
        <f t="shared" si="0"/>
        <v>9.2996209644682186E-3</v>
      </c>
    </row>
    <row r="41" spans="2:10" x14ac:dyDescent="0.2">
      <c r="B41" s="17" t="s">
        <v>54</v>
      </c>
      <c r="C41" s="18">
        <v>29429737.701986931</v>
      </c>
      <c r="D41" s="19">
        <f t="shared" si="0"/>
        <v>1.0172182405702794E-2</v>
      </c>
    </row>
    <row r="42" spans="2:10" x14ac:dyDescent="0.2">
      <c r="B42" s="17" t="s">
        <v>55</v>
      </c>
      <c r="C42" s="18">
        <v>10135253.76447745</v>
      </c>
      <c r="D42" s="19">
        <f t="shared" si="0"/>
        <v>3.5031793712993219E-3</v>
      </c>
    </row>
    <row r="43" spans="2:10" x14ac:dyDescent="0.2">
      <c r="B43" s="17" t="s">
        <v>199</v>
      </c>
      <c r="C43" s="18">
        <v>36443023.66649349</v>
      </c>
      <c r="D43" s="19">
        <f t="shared" si="0"/>
        <v>1.2596275505570942E-2</v>
      </c>
    </row>
    <row r="44" spans="2:10" s="39" customFormat="1" x14ac:dyDescent="0.2">
      <c r="B44" s="64" t="s">
        <v>34</v>
      </c>
      <c r="C44" s="62">
        <f>SUM(C33:C43)</f>
        <v>2893158668.2409315</v>
      </c>
      <c r="D44" s="71">
        <f>SUM(D33:D43)</f>
        <v>1.0000000000000002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481858963.99638945</v>
      </c>
      <c r="D47" s="19">
        <f>IF(($C$58=0),0,(C47/$C$58))</f>
        <v>0.2341792250557807</v>
      </c>
      <c r="F47" s="17" t="s">
        <v>200</v>
      </c>
      <c r="G47" s="18">
        <v>120164734.89049163</v>
      </c>
      <c r="H47" s="19">
        <f>IF(($G$58=0),0,(G47/$G$58))</f>
        <v>0.14382230795304282</v>
      </c>
    </row>
    <row r="48" spans="2:10" x14ac:dyDescent="0.2">
      <c r="B48" s="17" t="s">
        <v>47</v>
      </c>
      <c r="C48" s="18">
        <v>368665971.93401873</v>
      </c>
      <c r="D48" s="19">
        <f t="shared" ref="D48:D57" si="1">IF(($C$58=0),0,(C48/$C$58))</f>
        <v>0.17916842491819163</v>
      </c>
      <c r="F48" s="17" t="s">
        <v>47</v>
      </c>
      <c r="G48" s="18">
        <v>128571164.65476456</v>
      </c>
      <c r="H48" s="19">
        <f t="shared" ref="H48:H56" si="2">IF(($G$58=0),0,(G48/$G$58))</f>
        <v>0.15388376343284479</v>
      </c>
    </row>
    <row r="49" spans="1:10" x14ac:dyDescent="0.2">
      <c r="B49" s="17" t="s">
        <v>48</v>
      </c>
      <c r="C49" s="18">
        <v>395915950.14834958</v>
      </c>
      <c r="D49" s="19">
        <f t="shared" si="1"/>
        <v>0.19241167503456122</v>
      </c>
      <c r="F49" s="17" t="s">
        <v>48</v>
      </c>
      <c r="G49" s="18">
        <v>263130856.26106691</v>
      </c>
      <c r="H49" s="19">
        <f>IF(($G$58=0),0,(G49/$G$58))</f>
        <v>0.31493505208175293</v>
      </c>
    </row>
    <row r="50" spans="1:10" x14ac:dyDescent="0.2">
      <c r="B50" s="17" t="s">
        <v>49</v>
      </c>
      <c r="C50" s="18">
        <v>373707624.50385791</v>
      </c>
      <c r="D50" s="19">
        <f t="shared" si="1"/>
        <v>0.18161862379384081</v>
      </c>
      <c r="F50" s="17" t="s">
        <v>49</v>
      </c>
      <c r="G50" s="18">
        <v>213619667.65000001</v>
      </c>
      <c r="H50" s="19">
        <f t="shared" si="2"/>
        <v>0.25567629016602628</v>
      </c>
    </row>
    <row r="51" spans="1:10" x14ac:dyDescent="0.2">
      <c r="B51" s="17" t="s">
        <v>50</v>
      </c>
      <c r="C51" s="18">
        <v>214804787.06109944</v>
      </c>
      <c r="D51" s="19">
        <f t="shared" si="1"/>
        <v>0.10439324020257756</v>
      </c>
      <c r="F51" s="17" t="s">
        <v>50</v>
      </c>
      <c r="G51" s="18">
        <v>78607092.478424236</v>
      </c>
      <c r="H51" s="19">
        <f t="shared" si="2"/>
        <v>9.4082955968971413E-2</v>
      </c>
    </row>
    <row r="52" spans="1:10" x14ac:dyDescent="0.2">
      <c r="B52" s="17" t="s">
        <v>51</v>
      </c>
      <c r="C52" s="18">
        <v>74764416.383800507</v>
      </c>
      <c r="D52" s="19">
        <f t="shared" si="1"/>
        <v>3.6334849818498563E-2</v>
      </c>
      <c r="F52" s="17" t="s">
        <v>51</v>
      </c>
      <c r="G52" s="18">
        <v>1130220.02</v>
      </c>
      <c r="H52" s="19">
        <f t="shared" si="2"/>
        <v>1.352733411506045E-3</v>
      </c>
    </row>
    <row r="53" spans="1:10" x14ac:dyDescent="0.2">
      <c r="B53" s="17" t="s">
        <v>52</v>
      </c>
      <c r="C53" s="18">
        <v>59869049.321005128</v>
      </c>
      <c r="D53" s="19">
        <f t="shared" si="1"/>
        <v>2.9095832229706839E-2</v>
      </c>
      <c r="F53" s="17" t="s">
        <v>52</v>
      </c>
      <c r="G53" s="18">
        <v>15434874.800000001</v>
      </c>
      <c r="H53" s="19">
        <f t="shared" si="2"/>
        <v>1.847363387207801E-2</v>
      </c>
    </row>
    <row r="54" spans="1:10" x14ac:dyDescent="0.2">
      <c r="B54" s="17" t="s">
        <v>53</v>
      </c>
      <c r="C54" s="18">
        <v>26305179.004706319</v>
      </c>
      <c r="D54" s="19">
        <f t="shared" si="1"/>
        <v>1.2784085997250175E-2</v>
      </c>
      <c r="F54" s="17" t="s">
        <v>53</v>
      </c>
      <c r="G54" s="18">
        <v>600100</v>
      </c>
      <c r="H54" s="19">
        <f t="shared" si="2"/>
        <v>7.1824539105649324E-4</v>
      </c>
    </row>
    <row r="55" spans="1:10" x14ac:dyDescent="0.2">
      <c r="B55" s="17" t="s">
        <v>54</v>
      </c>
      <c r="C55" s="18">
        <v>22692337.708022531</v>
      </c>
      <c r="D55" s="19">
        <f t="shared" si="1"/>
        <v>1.1028276853242489E-2</v>
      </c>
      <c r="F55" s="17" t="s">
        <v>54</v>
      </c>
      <c r="G55" s="18">
        <v>6737399.9939644001</v>
      </c>
      <c r="H55" s="19">
        <f t="shared" si="2"/>
        <v>8.0638335166955104E-3</v>
      </c>
    </row>
    <row r="56" spans="1:10" x14ac:dyDescent="0.2">
      <c r="B56" s="17" t="s">
        <v>55</v>
      </c>
      <c r="C56" s="18">
        <v>10034633.76447745</v>
      </c>
      <c r="D56" s="19">
        <f t="shared" si="1"/>
        <v>4.8767438903585666E-3</v>
      </c>
      <c r="F56" s="17" t="s">
        <v>55</v>
      </c>
      <c r="G56" s="18">
        <v>100620</v>
      </c>
      <c r="H56" s="19">
        <f t="shared" si="2"/>
        <v>1.2042968046676279E-4</v>
      </c>
    </row>
    <row r="57" spans="1:10" x14ac:dyDescent="0.2">
      <c r="B57" s="17" t="s">
        <v>199</v>
      </c>
      <c r="C57" s="18">
        <v>29031434.456073798</v>
      </c>
      <c r="D57" s="19">
        <f t="shared" si="1"/>
        <v>1.4109022205991365E-2</v>
      </c>
      <c r="F57" s="17" t="s">
        <v>199</v>
      </c>
      <c r="G57" s="18">
        <v>7411589.2104196902</v>
      </c>
      <c r="H57" s="19">
        <f>IF(($G$58=0),0,(G57/$G$58))</f>
        <v>8.8707545255590336E-3</v>
      </c>
    </row>
    <row r="58" spans="1:10" s="39" customFormat="1" x14ac:dyDescent="0.2">
      <c r="B58" s="64" t="s">
        <v>34</v>
      </c>
      <c r="C58" s="62">
        <f>SUM(C47:C57)</f>
        <v>2057650348.281801</v>
      </c>
      <c r="D58" s="71">
        <f>SUM(D47:D57)</f>
        <v>1</v>
      </c>
      <c r="E58" s="38"/>
      <c r="F58" s="64" t="s">
        <v>34</v>
      </c>
      <c r="G58" s="62">
        <f>SUM(G47:G57)</f>
        <v>835508319.95913136</v>
      </c>
      <c r="H58" s="71">
        <f>SUM(H47:H57)</f>
        <v>1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2893158668.2409325</v>
      </c>
      <c r="D64" s="50">
        <f>SUM(D65:D92)</f>
        <v>1</v>
      </c>
    </row>
    <row r="65" spans="2:4" outlineLevel="1" x14ac:dyDescent="0.2">
      <c r="B65" s="17" t="s">
        <v>63</v>
      </c>
      <c r="C65" s="18">
        <v>16358907.23</v>
      </c>
      <c r="D65" s="19">
        <f>IF(($C$99=0),0,(C65/$C$99))</f>
        <v>5.6543415366660027E-3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304223783.87</v>
      </c>
      <c r="D68" s="19">
        <f t="shared" si="3"/>
        <v>0.10515281695731224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189040076.25</v>
      </c>
      <c r="D80" s="19">
        <f t="shared" si="3"/>
        <v>6.5340376359288355E-2</v>
      </c>
    </row>
    <row r="81" spans="2:4" outlineLevel="1" x14ac:dyDescent="0.2">
      <c r="B81" s="17" t="s">
        <v>78</v>
      </c>
      <c r="C81" s="18">
        <v>2383535900.8909326</v>
      </c>
      <c r="D81" s="19">
        <f t="shared" si="3"/>
        <v>0.82385246514673349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2893158668.2409325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23" t="s">
        <v>145</v>
      </c>
      <c r="H102" s="124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09">
        <f>IF(($C$99=0),0,(C103/$C$99))</f>
        <v>0</v>
      </c>
      <c r="H103" s="110"/>
    </row>
    <row r="104" spans="2:8" ht="15" customHeight="1" x14ac:dyDescent="0.2">
      <c r="B104" s="17" t="s">
        <v>98</v>
      </c>
      <c r="C104" s="18">
        <v>668150155.43133819</v>
      </c>
      <c r="D104" s="45"/>
      <c r="E104" s="45"/>
      <c r="F104" s="51">
        <f t="shared" ref="F104:F112" si="4">IF(($C$113=0),0,(C104/$C$113))</f>
        <v>0.28031889730781606</v>
      </c>
      <c r="G104" s="109">
        <f t="shared" ref="G104:G112" si="5">IF(($C$99=0),0,(C104/$C$99))</f>
        <v>0.23094141457425829</v>
      </c>
      <c r="H104" s="110"/>
    </row>
    <row r="105" spans="2:8" ht="15" customHeight="1" x14ac:dyDescent="0.2">
      <c r="B105" s="17" t="s">
        <v>99</v>
      </c>
      <c r="C105" s="18">
        <v>1471634700.4885044</v>
      </c>
      <c r="D105" s="45"/>
      <c r="E105" s="45"/>
      <c r="F105" s="51">
        <f t="shared" si="4"/>
        <v>0.61741662877342351</v>
      </c>
      <c r="G105" s="109">
        <f t="shared" si="5"/>
        <v>0.50866021163757058</v>
      </c>
      <c r="H105" s="110"/>
    </row>
    <row r="106" spans="2:8" ht="15" customHeight="1" x14ac:dyDescent="0.2">
      <c r="B106" s="17" t="s">
        <v>100</v>
      </c>
      <c r="C106" s="18">
        <v>63146630.152555168</v>
      </c>
      <c r="D106" s="45"/>
      <c r="E106" s="45"/>
      <c r="F106" s="51">
        <f t="shared" si="4"/>
        <v>2.6492837858641791E-2</v>
      </c>
      <c r="G106" s="109">
        <f t="shared" si="5"/>
        <v>2.1826189778574746E-2</v>
      </c>
      <c r="H106" s="110"/>
    </row>
    <row r="107" spans="2:8" ht="15" customHeight="1" x14ac:dyDescent="0.2">
      <c r="B107" s="17" t="s">
        <v>101</v>
      </c>
      <c r="C107" s="18">
        <v>3345544.8</v>
      </c>
      <c r="D107" s="45"/>
      <c r="E107" s="45"/>
      <c r="F107" s="51">
        <f t="shared" si="4"/>
        <v>1.4036057937073579E-3</v>
      </c>
      <c r="G107" s="109">
        <f t="shared" si="5"/>
        <v>1.1563640932400442E-3</v>
      </c>
      <c r="H107" s="110"/>
    </row>
    <row r="108" spans="2:8" ht="15" customHeight="1" x14ac:dyDescent="0.2">
      <c r="B108" s="17" t="s">
        <v>102</v>
      </c>
      <c r="C108" s="18">
        <v>18992930.91061705</v>
      </c>
      <c r="D108" s="45"/>
      <c r="E108" s="45"/>
      <c r="F108" s="51">
        <f t="shared" si="4"/>
        <v>7.9683846605867175E-3</v>
      </c>
      <c r="G108" s="109">
        <f t="shared" si="5"/>
        <v>6.564773345861784E-3</v>
      </c>
      <c r="H108" s="110"/>
    </row>
    <row r="109" spans="2:8" ht="15" customHeight="1" x14ac:dyDescent="0.2">
      <c r="B109" s="17" t="s">
        <v>103</v>
      </c>
      <c r="C109" s="18">
        <v>83209670.634746388</v>
      </c>
      <c r="D109" s="45"/>
      <c r="E109" s="45"/>
      <c r="F109" s="51">
        <f t="shared" si="4"/>
        <v>3.4910181383734883E-2</v>
      </c>
      <c r="G109" s="109">
        <f t="shared" si="5"/>
        <v>2.8760838991709586E-2</v>
      </c>
      <c r="H109" s="110"/>
    </row>
    <row r="110" spans="2:8" ht="15" customHeight="1" x14ac:dyDescent="0.2">
      <c r="B110" s="17" t="s">
        <v>104</v>
      </c>
      <c r="C110" s="18">
        <v>6141503.4538516495</v>
      </c>
      <c r="D110" s="45"/>
      <c r="E110" s="45"/>
      <c r="F110" s="51">
        <f t="shared" si="4"/>
        <v>2.5766355990509901E-3</v>
      </c>
      <c r="G110" s="109">
        <f t="shared" si="5"/>
        <v>2.1227675900629887E-3</v>
      </c>
      <c r="H110" s="110"/>
    </row>
    <row r="111" spans="2:8" ht="15" customHeight="1" x14ac:dyDescent="0.2">
      <c r="B111" s="17" t="s">
        <v>105</v>
      </c>
      <c r="C111" s="18">
        <v>66694599.21931956</v>
      </c>
      <c r="D111" s="45"/>
      <c r="E111" s="45"/>
      <c r="F111" s="51">
        <f t="shared" si="4"/>
        <v>2.7981369692980099E-2</v>
      </c>
      <c r="G111" s="109">
        <f t="shared" si="5"/>
        <v>2.3052520399743752E-2</v>
      </c>
      <c r="H111" s="110"/>
    </row>
    <row r="112" spans="2:8" ht="15" customHeight="1" x14ac:dyDescent="0.2">
      <c r="B112" s="17" t="s">
        <v>106</v>
      </c>
      <c r="C112" s="18">
        <v>2220165.7999999998</v>
      </c>
      <c r="D112" s="45"/>
      <c r="E112" s="45"/>
      <c r="F112" s="51">
        <f t="shared" si="4"/>
        <v>9.3145893005854572E-4</v>
      </c>
      <c r="G112" s="109">
        <f t="shared" si="5"/>
        <v>7.6738473571167168E-4</v>
      </c>
      <c r="H112" s="110"/>
    </row>
    <row r="113" spans="1:9" ht="15" customHeight="1" x14ac:dyDescent="0.2">
      <c r="B113" s="64" t="s">
        <v>34</v>
      </c>
      <c r="C113" s="62">
        <f>SUM(C103:C112)</f>
        <v>2383535900.8909326</v>
      </c>
      <c r="D113" s="75"/>
      <c r="E113" s="75"/>
      <c r="F113" s="76">
        <f>SUM(F103:F112)</f>
        <v>1</v>
      </c>
      <c r="G113" s="107">
        <f>SUM(G103:H112)</f>
        <v>0.82385246514673349</v>
      </c>
      <c r="H113" s="108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20" t="s">
        <v>109</v>
      </c>
      <c r="C117" s="121"/>
      <c r="D117" s="65"/>
      <c r="E117" s="65"/>
      <c r="F117" s="65" t="s">
        <v>28</v>
      </c>
      <c r="G117" s="113" t="s">
        <v>46</v>
      </c>
      <c r="H117" s="114"/>
    </row>
    <row r="118" spans="1:9" ht="15" customHeight="1" x14ac:dyDescent="0.2">
      <c r="B118" s="125" t="s">
        <v>192</v>
      </c>
      <c r="C118" s="126"/>
      <c r="D118" s="47"/>
      <c r="E118" s="47"/>
      <c r="F118" s="46">
        <f>SUM(F119:F121)</f>
        <v>2057650348.281801</v>
      </c>
      <c r="G118" s="111">
        <f>SUM(G119:H121)</f>
        <v>0.71121240976834199</v>
      </c>
      <c r="H118" s="112"/>
    </row>
    <row r="119" spans="1:9" ht="15" customHeight="1" x14ac:dyDescent="0.2">
      <c r="B119" s="115" t="s">
        <v>193</v>
      </c>
      <c r="C119" s="116"/>
      <c r="D119" s="47"/>
      <c r="E119" s="47"/>
      <c r="F119" s="18">
        <v>1118024066.6517746</v>
      </c>
      <c r="G119" s="109">
        <f>IF(($F$130=0),0,(F119/$F$130))</f>
        <v>0.38643717640676228</v>
      </c>
      <c r="H119" s="110"/>
    </row>
    <row r="120" spans="1:9" ht="12.75" customHeight="1" x14ac:dyDescent="0.2">
      <c r="B120" s="115" t="s">
        <v>191</v>
      </c>
      <c r="C120" s="116"/>
      <c r="D120" s="47"/>
      <c r="E120" s="47"/>
      <c r="F120" s="18">
        <v>816514911.70571232</v>
      </c>
      <c r="G120" s="109">
        <f t="shared" ref="G120:G129" si="6">IF(($F$130=0),0,(F120/$F$130))</f>
        <v>0.2822226518956048</v>
      </c>
      <c r="H120" s="110"/>
    </row>
    <row r="121" spans="1:9" x14ac:dyDescent="0.2">
      <c r="B121" s="52" t="s">
        <v>194</v>
      </c>
      <c r="C121" s="53"/>
      <c r="D121" s="47"/>
      <c r="E121" s="47"/>
      <c r="F121" s="18">
        <v>123111369.92431396</v>
      </c>
      <c r="G121" s="109">
        <f t="shared" si="6"/>
        <v>4.255258146597498E-2</v>
      </c>
      <c r="H121" s="110"/>
    </row>
    <row r="122" spans="1:9" x14ac:dyDescent="0.2">
      <c r="B122" s="125" t="s">
        <v>110</v>
      </c>
      <c r="C122" s="126"/>
      <c r="D122" s="47"/>
      <c r="E122" s="47"/>
      <c r="F122" s="46">
        <f>SUM(F123:F129)</f>
        <v>835508319.95913148</v>
      </c>
      <c r="G122" s="111">
        <f>SUM(G123:H129)</f>
        <v>0.2887875902316579</v>
      </c>
      <c r="H122" s="112"/>
    </row>
    <row r="123" spans="1:9" x14ac:dyDescent="0.2">
      <c r="B123" s="115" t="s">
        <v>186</v>
      </c>
      <c r="C123" s="116"/>
      <c r="D123" s="47"/>
      <c r="E123" s="47"/>
      <c r="F123" s="18">
        <v>128373108.58118768</v>
      </c>
      <c r="G123" s="109">
        <f t="shared" si="6"/>
        <v>4.4371264524955947E-2</v>
      </c>
      <c r="H123" s="110"/>
    </row>
    <row r="124" spans="1:9" x14ac:dyDescent="0.2">
      <c r="B124" s="115" t="s">
        <v>187</v>
      </c>
      <c r="C124" s="116"/>
      <c r="D124" s="47"/>
      <c r="E124" s="47"/>
      <c r="F124" s="18">
        <v>244418873.94382223</v>
      </c>
      <c r="G124" s="109">
        <f t="shared" si="6"/>
        <v>8.4481669334931841E-2</v>
      </c>
      <c r="H124" s="110"/>
    </row>
    <row r="125" spans="1:9" x14ac:dyDescent="0.2">
      <c r="B125" s="115" t="s">
        <v>188</v>
      </c>
      <c r="C125" s="116"/>
      <c r="D125" s="47"/>
      <c r="E125" s="47"/>
      <c r="F125" s="18">
        <v>97246792.943033636</v>
      </c>
      <c r="G125" s="109">
        <f t="shared" si="6"/>
        <v>3.3612671856037744E-2</v>
      </c>
      <c r="H125" s="110"/>
    </row>
    <row r="126" spans="1:9" x14ac:dyDescent="0.2">
      <c r="B126" s="115" t="s">
        <v>189</v>
      </c>
      <c r="C126" s="116"/>
      <c r="D126" s="47"/>
      <c r="E126" s="47"/>
      <c r="F126" s="18">
        <v>7964639.2474023104</v>
      </c>
      <c r="G126" s="109">
        <f t="shared" si="6"/>
        <v>2.7529216889597297E-3</v>
      </c>
      <c r="H126" s="110"/>
    </row>
    <row r="127" spans="1:9" x14ac:dyDescent="0.2">
      <c r="B127" s="115" t="s">
        <v>190</v>
      </c>
      <c r="C127" s="116"/>
      <c r="D127" s="47"/>
      <c r="E127" s="47"/>
      <c r="F127" s="18">
        <v>245863557.48554173</v>
      </c>
      <c r="G127" s="109">
        <f t="shared" si="6"/>
        <v>8.4981014067586236E-2</v>
      </c>
      <c r="H127" s="110"/>
    </row>
    <row r="128" spans="1:9" x14ac:dyDescent="0.2">
      <c r="B128" s="115" t="s">
        <v>201</v>
      </c>
      <c r="C128" s="116"/>
      <c r="D128" s="47"/>
      <c r="E128" s="47"/>
      <c r="F128" s="18">
        <v>59156698.299999997</v>
      </c>
      <c r="G128" s="109">
        <f t="shared" si="6"/>
        <v>2.0447097820586461E-2</v>
      </c>
      <c r="H128" s="110"/>
    </row>
    <row r="129" spans="1:10" x14ac:dyDescent="0.2">
      <c r="B129" s="115" t="s">
        <v>202</v>
      </c>
      <c r="C129" s="116"/>
      <c r="D129" s="47"/>
      <c r="E129" s="47"/>
      <c r="F129" s="18">
        <v>52484649.45814389</v>
      </c>
      <c r="G129" s="109">
        <f t="shared" si="6"/>
        <v>1.8140950938599937E-2</v>
      </c>
      <c r="H129" s="110"/>
    </row>
    <row r="130" spans="1:10" ht="15" customHeight="1" x14ac:dyDescent="0.2">
      <c r="B130" s="120" t="s">
        <v>34</v>
      </c>
      <c r="C130" s="121"/>
      <c r="D130" s="69"/>
      <c r="E130" s="69"/>
      <c r="F130" s="62">
        <f>F118+F122</f>
        <v>2893158668.2409325</v>
      </c>
      <c r="G130" s="107">
        <f>G118+G122</f>
        <v>0.99999999999999989</v>
      </c>
      <c r="H130" s="108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18">
        <v>4.2888867409999998</v>
      </c>
      <c r="H134" s="119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395462036.39999998</v>
      </c>
      <c r="D137" s="19">
        <f>IF(($C$142=0),0,(C137/$C$142))</f>
        <v>0.13668867896569412</v>
      </c>
    </row>
    <row r="138" spans="1:10" x14ac:dyDescent="0.2">
      <c r="B138" s="17" t="s">
        <v>114</v>
      </c>
      <c r="C138" s="18">
        <v>1306044539.79</v>
      </c>
      <c r="D138" s="19">
        <f>IF(($C$142=0),0,(C138/$C$142))</f>
        <v>0.45142513410233642</v>
      </c>
    </row>
    <row r="139" spans="1:10" x14ac:dyDescent="0.2">
      <c r="B139" s="17" t="s">
        <v>115</v>
      </c>
      <c r="C139" s="18">
        <v>401652175.36000001</v>
      </c>
      <c r="D139" s="19">
        <f>IF(($C$142=0),0,(C139/$C$142))</f>
        <v>0.13882825707731</v>
      </c>
    </row>
    <row r="140" spans="1:10" x14ac:dyDescent="0.2">
      <c r="B140" s="17" t="s">
        <v>116</v>
      </c>
      <c r="C140" s="18">
        <v>444414105.92000002</v>
      </c>
      <c r="D140" s="19">
        <f>IF(($C$142=0),0,(C140/$C$142))</f>
        <v>0.15360861842748774</v>
      </c>
    </row>
    <row r="141" spans="1:10" x14ac:dyDescent="0.2">
      <c r="B141" s="17" t="s">
        <v>117</v>
      </c>
      <c r="C141" s="18">
        <v>345585810.77093238</v>
      </c>
      <c r="D141" s="19">
        <f>IF(($C$142=0),0,(C141/$C$142))</f>
        <v>0.11944931142717166</v>
      </c>
    </row>
    <row r="142" spans="1:10" x14ac:dyDescent="0.2">
      <c r="B142" s="64" t="s">
        <v>34</v>
      </c>
      <c r="C142" s="62">
        <f>SUM(C137:C141)</f>
        <v>2893158668.2409325</v>
      </c>
      <c r="D142" s="71">
        <f>SUM(D137:D141)</f>
        <v>1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261760591.87370485</v>
      </c>
      <c r="D145" s="19">
        <f>IF(($C$150=0),0,(C145/$C$150))</f>
        <v>0.12721334899891165</v>
      </c>
      <c r="F145" s="17" t="s">
        <v>113</v>
      </c>
      <c r="G145" s="18">
        <v>133701444.52629516</v>
      </c>
      <c r="H145" s="19">
        <f>IF(($G$150=0),0,(G145/$G$150))</f>
        <v>0.16002407316881667</v>
      </c>
    </row>
    <row r="146" spans="1:9" x14ac:dyDescent="0.2">
      <c r="B146" s="17" t="s">
        <v>114</v>
      </c>
      <c r="C146" s="18">
        <v>785181979.80884933</v>
      </c>
      <c r="D146" s="19">
        <f>IF(($C$150=0),0,(C146/$C$150))</f>
        <v>0.38159154710833137</v>
      </c>
      <c r="F146" s="17" t="s">
        <v>114</v>
      </c>
      <c r="G146" s="18">
        <v>520862559.98115081</v>
      </c>
      <c r="H146" s="19">
        <f>IF(($G$150=0),0,(G146/$G$150))</f>
        <v>0.62340798713605694</v>
      </c>
    </row>
    <row r="147" spans="1:9" x14ac:dyDescent="0.2">
      <c r="B147" s="17" t="s">
        <v>115</v>
      </c>
      <c r="C147" s="18">
        <v>322847412.65368009</v>
      </c>
      <c r="D147" s="19">
        <f>IF(($C$150=0),0,(C147/$C$150))</f>
        <v>0.15690100746381291</v>
      </c>
      <c r="F147" s="17" t="s">
        <v>115</v>
      </c>
      <c r="G147" s="18">
        <v>78804762.706319928</v>
      </c>
      <c r="H147" s="19">
        <f>IF(($G$150=0),0,(G147/$G$150))</f>
        <v>9.431954275473238E-2</v>
      </c>
    </row>
    <row r="148" spans="1:9" x14ac:dyDescent="0.2">
      <c r="B148" s="17" t="s">
        <v>116</v>
      </c>
      <c r="C148" s="18">
        <v>366835302.3399151</v>
      </c>
      <c r="D148" s="19">
        <f>IF(($C$150=0),0,(C148/$C$150))</f>
        <v>0.17827873557148979</v>
      </c>
      <c r="F148" s="17" t="s">
        <v>116</v>
      </c>
      <c r="G148" s="18">
        <v>77578803.580084875</v>
      </c>
      <c r="H148" s="19">
        <f>IF(($G$150=0),0,(G148/$G$150))</f>
        <v>9.2852221488206849E-2</v>
      </c>
    </row>
    <row r="149" spans="1:9" x14ac:dyDescent="0.2">
      <c r="B149" s="17" t="s">
        <v>117</v>
      </c>
      <c r="C149" s="18">
        <v>321025061.60565162</v>
      </c>
      <c r="D149" s="19">
        <f>IF(($C$150=0),0,(C149/$C$150))</f>
        <v>0.15601536085745427</v>
      </c>
      <c r="F149" s="17" t="s">
        <v>117</v>
      </c>
      <c r="G149" s="18">
        <v>24560749.165280711</v>
      </c>
      <c r="H149" s="19">
        <f>IF(($G$150=0),0,(G149/$G$150))</f>
        <v>2.9396175452187107E-2</v>
      </c>
    </row>
    <row r="150" spans="1:9" x14ac:dyDescent="0.2">
      <c r="B150" s="64" t="s">
        <v>34</v>
      </c>
      <c r="C150" s="62">
        <f>SUM(C145:C149)</f>
        <v>2057650348.281801</v>
      </c>
      <c r="D150" s="71">
        <f>SUM(D145:D149)</f>
        <v>1</v>
      </c>
      <c r="F150" s="64" t="s">
        <v>34</v>
      </c>
      <c r="G150" s="62">
        <f>SUM(G145:G149)</f>
        <v>835508319.95913148</v>
      </c>
      <c r="H150" s="71">
        <f>SUM(H145:H149)</f>
        <v>1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17" t="s">
        <v>208</v>
      </c>
      <c r="C156" s="116"/>
      <c r="D156" s="116"/>
      <c r="E156" s="116"/>
      <c r="F156" s="116"/>
      <c r="G156" s="116"/>
      <c r="H156" s="28">
        <v>9.5340002800000008</v>
      </c>
    </row>
    <row r="157" spans="1:9" x14ac:dyDescent="0.2">
      <c r="B157" s="115" t="s">
        <v>209</v>
      </c>
      <c r="C157" s="116"/>
      <c r="D157" s="116"/>
      <c r="E157" s="116"/>
      <c r="F157" s="116"/>
      <c r="G157" s="116"/>
      <c r="H157" s="28">
        <v>15.95071366</v>
      </c>
    </row>
    <row r="158" spans="1:9" x14ac:dyDescent="0.2">
      <c r="B158" s="117" t="s">
        <v>178</v>
      </c>
      <c r="C158" s="122"/>
      <c r="D158" s="122"/>
      <c r="E158" s="122"/>
      <c r="F158" s="122"/>
      <c r="G158" s="122"/>
      <c r="H158" s="28">
        <v>5.0152087400000003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17" t="s">
        <v>208</v>
      </c>
      <c r="C161" s="116"/>
      <c r="D161" s="116"/>
      <c r="E161" s="116"/>
      <c r="F161" s="116"/>
      <c r="G161" s="116"/>
      <c r="H161" s="28">
        <v>5.0464859300000002</v>
      </c>
    </row>
    <row r="162" spans="2:8" x14ac:dyDescent="0.2">
      <c r="B162" s="115" t="s">
        <v>209</v>
      </c>
      <c r="C162" s="116"/>
      <c r="D162" s="116"/>
      <c r="E162" s="116"/>
      <c r="F162" s="116"/>
      <c r="G162" s="116"/>
      <c r="H162" s="28">
        <v>7.1285028199999996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17" t="s">
        <v>208</v>
      </c>
      <c r="C165" s="116"/>
      <c r="D165" s="116"/>
      <c r="E165" s="116"/>
      <c r="F165" s="116"/>
      <c r="G165" s="116"/>
      <c r="H165" s="28">
        <v>11.356154160000001</v>
      </c>
    </row>
    <row r="166" spans="2:8" x14ac:dyDescent="0.2">
      <c r="B166" s="115" t="s">
        <v>209</v>
      </c>
      <c r="C166" s="116"/>
      <c r="D166" s="116"/>
      <c r="E166" s="116"/>
      <c r="F166" s="116"/>
      <c r="G166" s="116"/>
      <c r="H166" s="28">
        <v>19.532969779999998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172159226.33513588</v>
      </c>
      <c r="D170" s="19">
        <f>IF(($C$175=0),0,(C170/$C$175))</f>
        <v>5.9505628994696753E-2</v>
      </c>
      <c r="F170" s="17" t="s">
        <v>113</v>
      </c>
      <c r="G170" s="18">
        <v>0</v>
      </c>
      <c r="H170" s="19">
        <f>IF(($G$175=0),0,(G170/$G$175))</f>
        <v>0</v>
      </c>
    </row>
    <row r="171" spans="2:8" x14ac:dyDescent="0.2">
      <c r="B171" s="17" t="s">
        <v>114</v>
      </c>
      <c r="C171" s="18">
        <v>265028266.71232876</v>
      </c>
      <c r="D171" s="19">
        <f>IF(($C$175=0),0,(C171/$C$175))</f>
        <v>9.1605161383515973E-2</v>
      </c>
      <c r="F171" s="17" t="s">
        <v>114</v>
      </c>
      <c r="G171" s="18">
        <v>30000000</v>
      </c>
      <c r="H171" s="19">
        <f>IF(($G$175=0),0,(G171/$G$175))</f>
        <v>1.3748312394653557E-2</v>
      </c>
    </row>
    <row r="172" spans="2:8" x14ac:dyDescent="0.2">
      <c r="B172" s="17" t="s">
        <v>115</v>
      </c>
      <c r="C172" s="18">
        <v>267960646.52872103</v>
      </c>
      <c r="D172" s="19">
        <f>IF(($C$175=0),0,(C172/$C$175))</f>
        <v>9.2618717898262939E-2</v>
      </c>
      <c r="F172" s="17" t="s">
        <v>115</v>
      </c>
      <c r="G172" s="18">
        <v>1112086000</v>
      </c>
      <c r="H172" s="19">
        <f>IF(($G$175=0),0,(G172/$G$175))</f>
        <v>0.50964352459068984</v>
      </c>
    </row>
    <row r="173" spans="2:8" x14ac:dyDescent="0.2">
      <c r="B173" s="17" t="s">
        <v>116</v>
      </c>
      <c r="C173" s="18">
        <v>364736330.14497775</v>
      </c>
      <c r="D173" s="19">
        <f>IF(($C$175=0),0,(C173/$C$175))</f>
        <v>0.12606855412003409</v>
      </c>
      <c r="F173" s="17" t="s">
        <v>116</v>
      </c>
      <c r="G173" s="18">
        <v>1010000000</v>
      </c>
      <c r="H173" s="19">
        <f>IF(($G$175=0),0,(G173/$G$175))</f>
        <v>0.46285985062000307</v>
      </c>
    </row>
    <row r="174" spans="2:8" x14ac:dyDescent="0.2">
      <c r="B174" s="17" t="s">
        <v>117</v>
      </c>
      <c r="C174" s="18">
        <v>1823274198.519769</v>
      </c>
      <c r="D174" s="19">
        <f>IF(($C$175=0),0,(C174/$C$175))</f>
        <v>0.63020193760349019</v>
      </c>
      <c r="F174" s="17" t="s">
        <v>117</v>
      </c>
      <c r="G174" s="18">
        <v>30000000</v>
      </c>
      <c r="H174" s="19">
        <f>IF(($G$175=0),0,(G174/$G$175))</f>
        <v>1.3748312394653557E-2</v>
      </c>
    </row>
    <row r="175" spans="2:8" x14ac:dyDescent="0.2">
      <c r="B175" s="64" t="s">
        <v>34</v>
      </c>
      <c r="C175" s="62">
        <f>SUM(C170:C174)</f>
        <v>2893158668.2409325</v>
      </c>
      <c r="D175" s="71">
        <f>SUM(D170:D174)</f>
        <v>1</v>
      </c>
      <c r="F175" s="64" t="s">
        <v>34</v>
      </c>
      <c r="G175" s="62">
        <f>SUM(G170:G174)</f>
        <v>2182086000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/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1653310948.0109324</v>
      </c>
      <c r="F196" s="17" t="s">
        <v>205</v>
      </c>
      <c r="G196" s="47"/>
      <c r="H196" s="49">
        <v>1102086000</v>
      </c>
    </row>
    <row r="197" spans="2:8" x14ac:dyDescent="0.2">
      <c r="B197" s="17" t="s">
        <v>129</v>
      </c>
      <c r="C197" s="47"/>
      <c r="D197" s="49">
        <v>30340264.670000002</v>
      </c>
      <c r="F197" s="17" t="s">
        <v>129</v>
      </c>
      <c r="G197" s="47"/>
      <c r="H197" s="49">
        <v>30000000</v>
      </c>
    </row>
    <row r="198" spans="2:8" x14ac:dyDescent="0.2">
      <c r="B198" s="17" t="s">
        <v>130</v>
      </c>
      <c r="C198" s="47"/>
      <c r="D198" s="49">
        <v>279501724.06</v>
      </c>
      <c r="F198" s="17" t="s">
        <v>130</v>
      </c>
      <c r="G198" s="47"/>
      <c r="H198" s="49">
        <v>10000000</v>
      </c>
    </row>
    <row r="199" spans="2:8" x14ac:dyDescent="0.2">
      <c r="B199" s="17" t="s">
        <v>131</v>
      </c>
      <c r="C199" s="47"/>
      <c r="D199" s="49">
        <v>930005731.5</v>
      </c>
      <c r="F199" s="17" t="s">
        <v>132</v>
      </c>
      <c r="G199" s="47"/>
      <c r="H199" s="49">
        <v>1040000000</v>
      </c>
    </row>
    <row r="200" spans="2:8" x14ac:dyDescent="0.2">
      <c r="B200" s="64" t="s">
        <v>34</v>
      </c>
      <c r="C200" s="69"/>
      <c r="D200" s="70">
        <f>SUM(D196:D199)</f>
        <v>2893158668.2409325</v>
      </c>
      <c r="F200" s="64" t="s">
        <v>34</v>
      </c>
      <c r="G200" s="69"/>
      <c r="H200" s="70">
        <f>SUM(H196:H199)</f>
        <v>2182086000</v>
      </c>
    </row>
  </sheetData>
  <mergeCells count="47">
    <mergeCell ref="B123:C123"/>
    <mergeCell ref="B117:C117"/>
    <mergeCell ref="B120:C120"/>
    <mergeCell ref="B122:C122"/>
    <mergeCell ref="B119:C119"/>
    <mergeCell ref="B118:C118"/>
    <mergeCell ref="G102:H102"/>
    <mergeCell ref="G104:H104"/>
    <mergeCell ref="G105:H105"/>
    <mergeCell ref="G106:H106"/>
    <mergeCell ref="G107:H107"/>
    <mergeCell ref="G103:H103"/>
    <mergeCell ref="B124:C124"/>
    <mergeCell ref="B125:C125"/>
    <mergeCell ref="B126:C126"/>
    <mergeCell ref="B127:C127"/>
    <mergeCell ref="B128:C128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G108:H108"/>
    <mergeCell ref="G109:H109"/>
    <mergeCell ref="G110:H110"/>
    <mergeCell ref="G111:H111"/>
    <mergeCell ref="G112:H112"/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</mergeCells>
  <pageMargins left="0.7" right="0.7" top="0.75" bottom="0.75" header="0.3" footer="0.3"/>
  <pageSetup paperSize="9" scale="80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tabSelected="1" topLeftCell="A10" zoomScaleNormal="100" workbookViewId="0">
      <selection activeCell="C27" sqref="C27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4" x14ac:dyDescent="0.25">
      <c r="B2" s="81" t="s">
        <v>198</v>
      </c>
    </row>
    <row r="4" spans="1:4" x14ac:dyDescent="0.25">
      <c r="B4" s="94" t="s">
        <v>135</v>
      </c>
      <c r="C4" s="95"/>
      <c r="D4" s="96" t="s">
        <v>28</v>
      </c>
    </row>
    <row r="5" spans="1:4" x14ac:dyDescent="0.25">
      <c r="B5" s="83" t="s">
        <v>182</v>
      </c>
      <c r="C5" s="11"/>
      <c r="D5" s="84"/>
    </row>
    <row r="6" spans="1:4" x14ac:dyDescent="0.25">
      <c r="B6" s="83" t="s">
        <v>136</v>
      </c>
      <c r="C6" s="11"/>
      <c r="D6" s="84">
        <v>44313260</v>
      </c>
    </row>
    <row r="7" spans="1:4" x14ac:dyDescent="0.25">
      <c r="B7" s="85" t="s">
        <v>147</v>
      </c>
      <c r="C7" s="86"/>
      <c r="D7" s="84">
        <v>44313260</v>
      </c>
    </row>
    <row r="8" spans="1:4" x14ac:dyDescent="0.25">
      <c r="B8" s="97" t="s">
        <v>34</v>
      </c>
      <c r="C8" s="98"/>
      <c r="D8" s="99">
        <f>D5+D6</f>
        <v>44313260</v>
      </c>
    </row>
    <row r="9" spans="1:4" x14ac:dyDescent="0.25">
      <c r="B9" s="97" t="s">
        <v>184</v>
      </c>
      <c r="C9" s="98"/>
      <c r="D9" s="100">
        <f>D8/Primärdeckung!C14</f>
        <v>1.5316567489519293E-2</v>
      </c>
    </row>
    <row r="11" spans="1:4" x14ac:dyDescent="0.25">
      <c r="B11" s="94" t="s">
        <v>137</v>
      </c>
      <c r="C11" s="101" t="s">
        <v>28</v>
      </c>
      <c r="D11" s="96" t="s">
        <v>29</v>
      </c>
    </row>
    <row r="12" spans="1:4" x14ac:dyDescent="0.25">
      <c r="B12" s="83" t="s">
        <v>138</v>
      </c>
      <c r="C12" s="87"/>
      <c r="D12" s="88"/>
    </row>
    <row r="13" spans="1:4" x14ac:dyDescent="0.25">
      <c r="B13" s="83" t="s">
        <v>32</v>
      </c>
      <c r="C13" s="87">
        <v>9030860</v>
      </c>
      <c r="D13" s="88">
        <v>2</v>
      </c>
    </row>
    <row r="14" spans="1:4" x14ac:dyDescent="0.25">
      <c r="B14" s="83" t="s">
        <v>33</v>
      </c>
      <c r="C14" s="87">
        <v>35282400</v>
      </c>
      <c r="D14" s="88">
        <v>2</v>
      </c>
    </row>
    <row r="15" spans="1:4" x14ac:dyDescent="0.25">
      <c r="B15" s="97" t="s">
        <v>34</v>
      </c>
      <c r="C15" s="102">
        <f>SUM(C12:C14)</f>
        <v>44313260</v>
      </c>
      <c r="D15" s="103">
        <f>SUM(D12:D14)</f>
        <v>4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44313260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2">
        <f>SUM(C18:C22)</f>
        <v>44313260</v>
      </c>
      <c r="D23" s="104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44313260</v>
      </c>
      <c r="D26" s="91">
        <f>SUM(D27:D54)</f>
        <v>1</v>
      </c>
    </row>
    <row r="27" spans="2:4" outlineLevel="1" x14ac:dyDescent="0.25">
      <c r="B27" s="92" t="s">
        <v>63</v>
      </c>
      <c r="C27" s="87">
        <v>4803500</v>
      </c>
      <c r="D27" s="93">
        <f>IF(($C$61=0),0,(C27/$C$61))</f>
        <v>0.1083987050377246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>
        <v>4227360</v>
      </c>
      <c r="D30" s="93">
        <f t="shared" si="0"/>
        <v>9.5397179083642231E-2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>
        <v>10000000</v>
      </c>
      <c r="D33" s="93">
        <f t="shared" si="0"/>
        <v>0.22566608730659851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25282400</v>
      </c>
      <c r="D43" s="93">
        <f t="shared" si="0"/>
        <v>0.57053802857203462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2">
        <f>C26+C55+C59+C60</f>
        <v>44313260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Payrits Markus</cp:lastModifiedBy>
  <cp:lastPrinted>2014-04-08T13:44:04Z</cp:lastPrinted>
  <dcterms:created xsi:type="dcterms:W3CDTF">2013-10-29T11:27:30Z</dcterms:created>
  <dcterms:modified xsi:type="dcterms:W3CDTF">2022-04-26T07:17:39Z</dcterms:modified>
</cp:coreProperties>
</file>