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Treasury Solutions\Investor Relations\Uploads für LM\H1 2022\"/>
    </mc:Choice>
  </mc:AlternateContent>
  <xr:revisionPtr revIDLastSave="0" documentId="8_{EB9CCCB3-A294-42BB-AE51-79DC140976D5}" xr6:coauthVersionLast="47" xr6:coauthVersionMax="47" xr10:uidLastSave="{00000000-0000-0000-0000-000000000000}"/>
  <bookViews>
    <workbookView xWindow="22740" yWindow="4995" windowWidth="21630" windowHeight="13530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Overview!$D$31</definedName>
    <definedName name="ANZAHL_IMMOBILI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Overview!$D$33</definedName>
    <definedName name="LTV_OESTERREICH">Overview!$D$34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2" i="1" l="1"/>
  <c r="D21" i="1"/>
  <c r="D20" i="1"/>
  <c r="D19" i="2"/>
  <c r="C64" i="2"/>
  <c r="C55" i="3"/>
  <c r="C26" i="3"/>
  <c r="C23" i="3"/>
  <c r="D18" i="3" s="1"/>
  <c r="D15" i="3"/>
  <c r="C15" i="3"/>
  <c r="D8" i="3"/>
  <c r="H200" i="2"/>
  <c r="D200" i="2"/>
  <c r="G175" i="2"/>
  <c r="H174" i="2" s="1"/>
  <c r="C175" i="2"/>
  <c r="D171" i="2" s="1"/>
  <c r="G150" i="2"/>
  <c r="H147" i="2" s="1"/>
  <c r="C150" i="2"/>
  <c r="D145" i="2" s="1"/>
  <c r="C142" i="2"/>
  <c r="D140" i="2" s="1"/>
  <c r="F122" i="2"/>
  <c r="F118" i="2"/>
  <c r="C113" i="2"/>
  <c r="F103" i="2" s="1"/>
  <c r="C93" i="2"/>
  <c r="G58" i="2"/>
  <c r="H56" i="2" s="1"/>
  <c r="C58" i="2"/>
  <c r="D51" i="2" s="1"/>
  <c r="C44" i="2"/>
  <c r="D42" i="2" s="1"/>
  <c r="H28" i="2"/>
  <c r="D28" i="2"/>
  <c r="D9" i="2"/>
  <c r="D6" i="2"/>
  <c r="C6" i="2"/>
  <c r="C9" i="2"/>
  <c r="D20" i="3"/>
  <c r="D146" i="2"/>
  <c r="D19" i="3" l="1"/>
  <c r="D22" i="3"/>
  <c r="C61" i="3"/>
  <c r="D21" i="3"/>
  <c r="D23" i="3" s="1"/>
  <c r="H172" i="2"/>
  <c r="D170" i="2"/>
  <c r="D173" i="2"/>
  <c r="H149" i="2"/>
  <c r="H145" i="2"/>
  <c r="H146" i="2"/>
  <c r="H148" i="2"/>
  <c r="D141" i="2"/>
  <c r="D138" i="2"/>
  <c r="D139" i="2"/>
  <c r="F130" i="2"/>
  <c r="F105" i="2"/>
  <c r="F112" i="2"/>
  <c r="F110" i="2"/>
  <c r="F109" i="2"/>
  <c r="F104" i="2"/>
  <c r="C99" i="2"/>
  <c r="D68" i="2" s="1"/>
  <c r="D65" i="2"/>
  <c r="D70" i="2"/>
  <c r="D98" i="2"/>
  <c r="G106" i="2"/>
  <c r="D96" i="2"/>
  <c r="D97" i="2"/>
  <c r="G108" i="2"/>
  <c r="D76" i="2"/>
  <c r="G104" i="2"/>
  <c r="D85" i="2"/>
  <c r="D74" i="2"/>
  <c r="D82" i="2"/>
  <c r="D77" i="2"/>
  <c r="D69" i="2"/>
  <c r="G111" i="2"/>
  <c r="D79" i="2"/>
  <c r="D72" i="2"/>
  <c r="G109" i="2"/>
  <c r="G110" i="2"/>
  <c r="D90" i="2"/>
  <c r="D88" i="2"/>
  <c r="D84" i="2"/>
  <c r="D80" i="2"/>
  <c r="D86" i="2"/>
  <c r="D71" i="2"/>
  <c r="G105" i="2"/>
  <c r="D83" i="2"/>
  <c r="D94" i="2"/>
  <c r="D57" i="2"/>
  <c r="D52" i="2"/>
  <c r="D47" i="2"/>
  <c r="D56" i="2"/>
  <c r="D48" i="2"/>
  <c r="D55" i="2"/>
  <c r="D49" i="2"/>
  <c r="D53" i="2"/>
  <c r="D50" i="2"/>
  <c r="D54" i="2"/>
  <c r="H47" i="2"/>
  <c r="H49" i="2"/>
  <c r="H57" i="2"/>
  <c r="H51" i="2"/>
  <c r="H48" i="2"/>
  <c r="H53" i="2"/>
  <c r="H54" i="2"/>
  <c r="D33" i="2"/>
  <c r="D36" i="2"/>
  <c r="D35" i="2"/>
  <c r="D41" i="2"/>
  <c r="D37" i="2"/>
  <c r="D39" i="2"/>
  <c r="D38" i="2"/>
  <c r="D40" i="2"/>
  <c r="D34" i="2"/>
  <c r="D43" i="2"/>
  <c r="D14" i="2"/>
  <c r="C14" i="2"/>
  <c r="D9" i="3" s="1"/>
  <c r="D59" i="3"/>
  <c r="D42" i="3"/>
  <c r="D58" i="3"/>
  <c r="D27" i="3"/>
  <c r="D41" i="3"/>
  <c r="D39" i="3"/>
  <c r="D31" i="3"/>
  <c r="D51" i="3"/>
  <c r="D30" i="3"/>
  <c r="D50" i="3"/>
  <c r="D29" i="3"/>
  <c r="D33" i="3"/>
  <c r="D36" i="3"/>
  <c r="D28" i="3"/>
  <c r="D34" i="3"/>
  <c r="D47" i="3"/>
  <c r="D45" i="3"/>
  <c r="D54" i="3"/>
  <c r="D56" i="3"/>
  <c r="D35" i="3"/>
  <c r="D38" i="3"/>
  <c r="D52" i="3"/>
  <c r="D43" i="3"/>
  <c r="D44" i="3"/>
  <c r="D48" i="3"/>
  <c r="D32" i="3"/>
  <c r="D57" i="3"/>
  <c r="D53" i="3"/>
  <c r="D40" i="3"/>
  <c r="D49" i="3"/>
  <c r="D37" i="3"/>
  <c r="D60" i="3"/>
  <c r="D46" i="3"/>
  <c r="G125" i="2"/>
  <c r="G127" i="2"/>
  <c r="G128" i="2"/>
  <c r="G120" i="2"/>
  <c r="G126" i="2"/>
  <c r="G121" i="2"/>
  <c r="G129" i="2"/>
  <c r="G119" i="2"/>
  <c r="G124" i="2"/>
  <c r="G123" i="2"/>
  <c r="D73" i="2"/>
  <c r="D147" i="2"/>
  <c r="D78" i="2"/>
  <c r="D89" i="2"/>
  <c r="G103" i="2"/>
  <c r="D66" i="2"/>
  <c r="G107" i="2"/>
  <c r="D75" i="2"/>
  <c r="H52" i="2"/>
  <c r="H50" i="2"/>
  <c r="D81" i="2"/>
  <c r="F111" i="2"/>
  <c r="F108" i="2"/>
  <c r="D148" i="2"/>
  <c r="H171" i="2"/>
  <c r="D174" i="2"/>
  <c r="D149" i="2"/>
  <c r="H170" i="2"/>
  <c r="H173" i="2"/>
  <c r="D137" i="2"/>
  <c r="D92" i="2"/>
  <c r="G112" i="2"/>
  <c r="D87" i="2"/>
  <c r="D91" i="2"/>
  <c r="D95" i="2"/>
  <c r="D67" i="2"/>
  <c r="H55" i="2"/>
  <c r="F107" i="2"/>
  <c r="F106" i="2"/>
  <c r="D172" i="2"/>
  <c r="H175" i="2" l="1"/>
  <c r="D175" i="2"/>
  <c r="H150" i="2"/>
  <c r="D150" i="2"/>
  <c r="D142" i="2"/>
  <c r="G122" i="2"/>
  <c r="G118" i="2"/>
  <c r="F113" i="2"/>
  <c r="G113" i="2"/>
  <c r="D93" i="2"/>
  <c r="D58" i="2"/>
  <c r="D44" i="2"/>
  <c r="D64" i="2"/>
  <c r="D99" i="2" s="1"/>
  <c r="D26" i="3"/>
  <c r="H58" i="2"/>
  <c r="G130" i="2"/>
  <c r="D55" i="3"/>
  <c r="D61" i="3" l="1"/>
</calcChain>
</file>

<file path=xl/sharedStrings.xml><?xml version="1.0" encoding="utf-8"?>
<sst xmlns="http://schemas.openxmlformats.org/spreadsheetml/2006/main" count="364" uniqueCount="216">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</sst>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1" xfId="0" applyBorder="1"/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wrapText="1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615759325.54164648</c:v>
                </c:pt>
                <c:pt idx="1">
                  <c:v>483591143.56489962</c:v>
                </c:pt>
                <c:pt idx="2">
                  <c:v>685111940.37566268</c:v>
                </c:pt>
                <c:pt idx="3">
                  <c:v>599159267.67124498</c:v>
                </c:pt>
                <c:pt idx="4">
                  <c:v>241591508.24879512</c:v>
                </c:pt>
                <c:pt idx="5">
                  <c:v>99753676.228192762</c:v>
                </c:pt>
                <c:pt idx="6">
                  <c:v>77766584.716586336</c:v>
                </c:pt>
                <c:pt idx="7">
                  <c:v>31605075.095943749</c:v>
                </c:pt>
                <c:pt idx="8">
                  <c:v>26236677.330120459</c:v>
                </c:pt>
                <c:pt idx="9">
                  <c:v>9931727.6951405704</c:v>
                </c:pt>
                <c:pt idx="10">
                  <c:v>36465460.23574286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E-4FD3-A4B0-DF28AE489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376316562.56</c:v>
                </c:pt>
                <c:pt idx="1">
                  <c:v>1285780563.47</c:v>
                </c:pt>
                <c:pt idx="2">
                  <c:v>473433753.83999997</c:v>
                </c:pt>
                <c:pt idx="3">
                  <c:v>435193928.68000001</c:v>
                </c:pt>
                <c:pt idx="4">
                  <c:v>336247578.15397543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B-4F53-8FAE-82285458F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274209847.71698767</c:v>
                </c:pt>
                <c:pt idx="1">
                  <c:v>609380962.31501997</c:v>
                </c:pt>
                <c:pt idx="2">
                  <c:v>198649470.90767068</c:v>
                </c:pt>
                <c:pt idx="3">
                  <c:v>270684144.4342972</c:v>
                </c:pt>
                <c:pt idx="4">
                  <c:v>622740415.63</c:v>
                </c:pt>
                <c:pt idx="5">
                  <c:v>931307545.70000005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413-88FE-FE5F1BB06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167012456.63240963</c:v>
                </c:pt>
                <c:pt idx="1">
                  <c:v>236046195.31666657</c:v>
                </c:pt>
                <c:pt idx="2">
                  <c:v>329108883.58606428</c:v>
                </c:pt>
                <c:pt idx="3">
                  <c:v>323100093.7921685</c:v>
                </c:pt>
                <c:pt idx="4">
                  <c:v>1851704757.3766665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F-4C7B-964B-64F098438CCB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1">
                  <c:v>30000000</c:v>
                </c:pt>
                <c:pt idx="2">
                  <c:v>1612086000</c:v>
                </c:pt>
                <c:pt idx="3">
                  <c:v>1010000000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F-4C7B-964B-64F09843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D20" sqref="D20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9" t="s">
        <v>210</v>
      </c>
      <c r="D1" s="109"/>
      <c r="E1" s="109"/>
    </row>
    <row r="2" spans="1:5" x14ac:dyDescent="0.25">
      <c r="B2" s="2" t="s">
        <v>1</v>
      </c>
      <c r="D2" s="4">
        <v>44742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3.7281464365338322E-2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2682086000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2965578576.7039757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11367</v>
      </c>
      <c r="E17" s="10"/>
    </row>
    <row r="18" spans="2:5" ht="16.5" customHeight="1" x14ac:dyDescent="0.25">
      <c r="B18" s="10" t="s">
        <v>14</v>
      </c>
      <c r="C18" s="11"/>
      <c r="D18" s="14">
        <v>8981</v>
      </c>
      <c r="E18" s="10"/>
    </row>
    <row r="19" spans="2:5" ht="16.5" customHeight="1" x14ac:dyDescent="0.25">
      <c r="B19" s="10" t="s">
        <v>15</v>
      </c>
      <c r="C19" s="11"/>
      <c r="D19" s="14">
        <v>10198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330205.83194566035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260893.69021764543</v>
      </c>
      <c r="E21" s="10"/>
    </row>
    <row r="22" spans="2:5" ht="16.5" customHeight="1" x14ac:dyDescent="0.25">
      <c r="B22" s="10" t="s">
        <v>174</v>
      </c>
      <c r="C22" s="11"/>
      <c r="D22" s="12">
        <v>3.8566956872192253E-4</v>
      </c>
      <c r="E22" s="10"/>
    </row>
    <row r="23" spans="2:5" ht="16.5" customHeight="1" x14ac:dyDescent="0.25">
      <c r="B23" s="10" t="s">
        <v>171</v>
      </c>
      <c r="C23" s="11"/>
      <c r="D23" s="12">
        <v>9.1977225323133946E-2</v>
      </c>
      <c r="E23" s="10"/>
    </row>
    <row r="24" spans="2:5" ht="16.5" customHeight="1" x14ac:dyDescent="0.25">
      <c r="B24" s="10" t="s">
        <v>172</v>
      </c>
      <c r="C24" s="11"/>
      <c r="D24" s="12">
        <v>0.11841401240951871</v>
      </c>
      <c r="E24" s="10"/>
    </row>
    <row r="25" spans="2:5" ht="16.5" customHeight="1" x14ac:dyDescent="0.25">
      <c r="B25" s="15" t="s">
        <v>175</v>
      </c>
      <c r="C25" s="11"/>
      <c r="D25" s="12">
        <v>8.8366391478183811E-3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0.44049359291708917</v>
      </c>
      <c r="E27" s="10"/>
    </row>
    <row r="28" spans="2:5" ht="38.25" customHeight="1" x14ac:dyDescent="0.25">
      <c r="B28" s="105" t="s">
        <v>215</v>
      </c>
      <c r="C28" s="106"/>
      <c r="D28" s="107">
        <v>0</v>
      </c>
      <c r="E28" s="108"/>
    </row>
    <row r="29" spans="2:5" ht="16.5" customHeight="1" x14ac:dyDescent="0.25">
      <c r="B29" s="10" t="s">
        <v>18</v>
      </c>
      <c r="C29" s="11"/>
      <c r="D29" s="12">
        <f>IF(ISERROR(GESAMTBETRAG_DECKUNG/GESAMTBETRAG_EMISSIONEN),"",GESAMTBETRAG_DECKUNG/GESAMTBETRAG_EMISSIONEN -1)</f>
        <v>0.10569854087601049</v>
      </c>
      <c r="E29" s="10"/>
    </row>
    <row r="30" spans="2:5" ht="16.5" customHeight="1" x14ac:dyDescent="0.25">
      <c r="B30" s="10" t="s">
        <v>168</v>
      </c>
      <c r="C30" s="11"/>
      <c r="D30" s="12">
        <v>0.19745291744228277</v>
      </c>
      <c r="E30" s="10"/>
    </row>
    <row r="31" spans="2:5" ht="16.5" customHeight="1" x14ac:dyDescent="0.25">
      <c r="B31" s="10" t="s">
        <v>19</v>
      </c>
      <c r="C31" s="11"/>
      <c r="D31" s="14">
        <v>13</v>
      </c>
      <c r="E31" s="10"/>
    </row>
    <row r="32" spans="2:5" ht="16.5" customHeight="1" x14ac:dyDescent="0.25">
      <c r="B32" s="10" t="s">
        <v>20</v>
      </c>
      <c r="C32" s="11" t="s">
        <v>167</v>
      </c>
      <c r="D32" s="16">
        <f>IF(ANZAHL_EMISSIONEN&gt;0,GESAMTBETRAG_EMISSIONEN/ANZAHL_EMISSIONEN,"")</f>
        <v>206314307.69230768</v>
      </c>
      <c r="E32" s="10"/>
    </row>
    <row r="33" spans="2:5" ht="16.5" customHeight="1" x14ac:dyDescent="0.25">
      <c r="B33" s="10" t="s">
        <v>21</v>
      </c>
      <c r="C33" s="11"/>
      <c r="D33" s="12">
        <v>0.55775039400000004</v>
      </c>
      <c r="E33" s="10"/>
    </row>
    <row r="34" spans="2:5" ht="16.5" customHeight="1" x14ac:dyDescent="0.25">
      <c r="B34" s="10" t="s">
        <v>22</v>
      </c>
      <c r="C34" s="10"/>
      <c r="D34" s="12">
        <v>0.47946872499999998</v>
      </c>
      <c r="E34" s="10"/>
    </row>
    <row r="35" spans="2:5" ht="5.25" customHeight="1" x14ac:dyDescent="0.25"/>
    <row r="36" spans="2:5" ht="25.5" customHeight="1" x14ac:dyDescent="0.25">
      <c r="B36" s="110" t="s">
        <v>169</v>
      </c>
      <c r="C36" s="110"/>
      <c r="D36" s="110"/>
      <c r="E36" s="110"/>
    </row>
    <row r="37" spans="2:5" x14ac:dyDescent="0.25">
      <c r="B37" s="110" t="s">
        <v>170</v>
      </c>
      <c r="C37" s="110"/>
      <c r="D37" s="110"/>
      <c r="E37" s="110"/>
    </row>
  </sheetData>
  <mergeCells count="3">
    <mergeCell ref="C1:E1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zoomScale="115" zoomScaleNormal="115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883590810.03200769</v>
      </c>
      <c r="D6" s="44">
        <f>SUM(D7:D8)</f>
        <v>10048</v>
      </c>
    </row>
    <row r="7" spans="1:10" x14ac:dyDescent="0.2">
      <c r="A7" s="41" t="s">
        <v>153</v>
      </c>
      <c r="B7" s="42" t="s">
        <v>148</v>
      </c>
      <c r="C7" s="43">
        <v>274209847.71698767</v>
      </c>
      <c r="D7" s="44">
        <v>6425</v>
      </c>
    </row>
    <row r="8" spans="1:10" x14ac:dyDescent="0.2">
      <c r="A8" s="41" t="s">
        <v>155</v>
      </c>
      <c r="B8" s="42" t="s">
        <v>149</v>
      </c>
      <c r="C8" s="43">
        <v>609380962.31501997</v>
      </c>
      <c r="D8" s="44">
        <v>3623</v>
      </c>
    </row>
    <row r="9" spans="1:10" x14ac:dyDescent="0.2">
      <c r="A9" s="41"/>
      <c r="B9" s="45" t="s">
        <v>31</v>
      </c>
      <c r="C9" s="43">
        <f>SUM(C10:C12)</f>
        <v>1092074030.9719679</v>
      </c>
      <c r="D9" s="44">
        <f>SUM(D10:D12)</f>
        <v>1237</v>
      </c>
    </row>
    <row r="10" spans="1:10" x14ac:dyDescent="0.2">
      <c r="A10" s="41" t="s">
        <v>156</v>
      </c>
      <c r="B10" s="45" t="s">
        <v>150</v>
      </c>
      <c r="C10" s="43">
        <v>198649470.90767068</v>
      </c>
      <c r="D10" s="44">
        <v>523</v>
      </c>
    </row>
    <row r="11" spans="1:10" x14ac:dyDescent="0.2">
      <c r="A11" s="41" t="s">
        <v>157</v>
      </c>
      <c r="B11" s="45" t="s">
        <v>151</v>
      </c>
      <c r="C11" s="43">
        <v>270684144.4342972</v>
      </c>
      <c r="D11" s="44">
        <v>382</v>
      </c>
    </row>
    <row r="12" spans="1:10" x14ac:dyDescent="0.2">
      <c r="A12" s="41" t="s">
        <v>158</v>
      </c>
      <c r="B12" s="45" t="s">
        <v>152</v>
      </c>
      <c r="C12" s="43">
        <v>622740415.63</v>
      </c>
      <c r="D12" s="44">
        <v>332</v>
      </c>
    </row>
    <row r="13" spans="1:10" x14ac:dyDescent="0.2">
      <c r="A13" s="41" t="s">
        <v>159</v>
      </c>
      <c r="B13" s="45" t="s">
        <v>33</v>
      </c>
      <c r="C13" s="43">
        <v>931307545.70000005</v>
      </c>
      <c r="D13" s="44">
        <v>76</v>
      </c>
    </row>
    <row r="14" spans="1:10" s="39" customFormat="1" x14ac:dyDescent="0.2">
      <c r="A14" s="37"/>
      <c r="B14" s="61" t="s">
        <v>34</v>
      </c>
      <c r="C14" s="62">
        <f>C6+C9+C13</f>
        <v>2906972386.7039757</v>
      </c>
      <c r="D14" s="63">
        <f>D6+D9+D13</f>
        <v>11361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>
        <v>0</v>
      </c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2881284520.71</v>
      </c>
      <c r="F23" s="17" t="s">
        <v>39</v>
      </c>
      <c r="G23" s="47"/>
      <c r="H23" s="49">
        <v>2682086000</v>
      </c>
    </row>
    <row r="24" spans="1:10" x14ac:dyDescent="0.2">
      <c r="B24" s="17" t="s">
        <v>40</v>
      </c>
      <c r="C24" s="47"/>
      <c r="D24" s="49">
        <v>25077065.993975379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136200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474600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2906972386.7039752</v>
      </c>
      <c r="E28" s="38"/>
      <c r="F28" s="68" t="s">
        <v>34</v>
      </c>
      <c r="G28" s="69"/>
      <c r="H28" s="70">
        <f>SUM(H23:H27)</f>
        <v>2682086000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615759325.54164648</v>
      </c>
      <c r="D33" s="19">
        <f>IF(($C$44=0),0,(C33/$C$44))</f>
        <v>0.21182152550125025</v>
      </c>
    </row>
    <row r="34" spans="2:10" x14ac:dyDescent="0.2">
      <c r="B34" s="17" t="s">
        <v>160</v>
      </c>
      <c r="C34" s="18">
        <v>483591143.56489962</v>
      </c>
      <c r="D34" s="19">
        <f t="shared" ref="D34:D43" si="0">IF(($C$44=0),0,(C34/$C$44))</f>
        <v>0.16635560274902086</v>
      </c>
    </row>
    <row r="35" spans="2:10" x14ac:dyDescent="0.2">
      <c r="B35" s="17" t="s">
        <v>161</v>
      </c>
      <c r="C35" s="18">
        <v>685111940.37566268</v>
      </c>
      <c r="D35" s="19">
        <f t="shared" si="0"/>
        <v>0.2356788607656731</v>
      </c>
    </row>
    <row r="36" spans="2:10" x14ac:dyDescent="0.2">
      <c r="B36" s="17" t="s">
        <v>162</v>
      </c>
      <c r="C36" s="18">
        <v>599159267.67124498</v>
      </c>
      <c r="D36" s="19">
        <f t="shared" si="0"/>
        <v>0.20611109703404928</v>
      </c>
    </row>
    <row r="37" spans="2:10" x14ac:dyDescent="0.2">
      <c r="B37" s="17" t="s">
        <v>163</v>
      </c>
      <c r="C37" s="18">
        <v>241591508.24879512</v>
      </c>
      <c r="D37" s="19">
        <f t="shared" si="0"/>
        <v>8.3107603413708306E-2</v>
      </c>
    </row>
    <row r="38" spans="2:10" x14ac:dyDescent="0.2">
      <c r="B38" s="17" t="s">
        <v>164</v>
      </c>
      <c r="C38" s="18">
        <v>99753676.228192762</v>
      </c>
      <c r="D38" s="19">
        <f t="shared" si="0"/>
        <v>3.4315316060259136E-2</v>
      </c>
    </row>
    <row r="39" spans="2:10" x14ac:dyDescent="0.2">
      <c r="B39" s="17" t="s">
        <v>165</v>
      </c>
      <c r="C39" s="18">
        <v>77766584.716586336</v>
      </c>
      <c r="D39" s="19">
        <f t="shared" si="0"/>
        <v>2.6751745242671789E-2</v>
      </c>
    </row>
    <row r="40" spans="2:10" x14ac:dyDescent="0.2">
      <c r="B40" s="17" t="s">
        <v>53</v>
      </c>
      <c r="C40" s="18">
        <v>31605075.095943749</v>
      </c>
      <c r="D40" s="19">
        <f t="shared" si="0"/>
        <v>1.0872162130091184E-2</v>
      </c>
    </row>
    <row r="41" spans="2:10" x14ac:dyDescent="0.2">
      <c r="B41" s="17" t="s">
        <v>54</v>
      </c>
      <c r="C41" s="18">
        <v>26236677.330120459</v>
      </c>
      <c r="D41" s="19">
        <f t="shared" si="0"/>
        <v>9.0254305304456293E-3</v>
      </c>
    </row>
    <row r="42" spans="2:10" x14ac:dyDescent="0.2">
      <c r="B42" s="17" t="s">
        <v>55</v>
      </c>
      <c r="C42" s="18">
        <v>9931727.6951405704</v>
      </c>
      <c r="D42" s="19">
        <f t="shared" si="0"/>
        <v>3.4165194484016073E-3</v>
      </c>
    </row>
    <row r="43" spans="2:10" x14ac:dyDescent="0.2">
      <c r="B43" s="17" t="s">
        <v>199</v>
      </c>
      <c r="C43" s="18">
        <v>36465460.23574286</v>
      </c>
      <c r="D43" s="19">
        <f t="shared" si="0"/>
        <v>1.2544137124428843E-2</v>
      </c>
    </row>
    <row r="44" spans="2:10" s="39" customFormat="1" x14ac:dyDescent="0.2">
      <c r="B44" s="64" t="s">
        <v>34</v>
      </c>
      <c r="C44" s="62">
        <f>SUM(C33:C43)</f>
        <v>2906972386.7039757</v>
      </c>
      <c r="D44" s="71">
        <f>SUM(D33:D43)</f>
        <v>0.99999999999999989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503556025.2939747</v>
      </c>
      <c r="D47" s="19">
        <f>IF(($C$58=0),0,(C47/$C$58))</f>
        <v>0.23599505887265643</v>
      </c>
      <c r="F47" s="17" t="s">
        <v>200</v>
      </c>
      <c r="G47" s="18">
        <v>112203300.24767172</v>
      </c>
      <c r="H47" s="19">
        <f>IF(($G$58=0),0,(G47/$G$58))</f>
        <v>0.14511254019001837</v>
      </c>
    </row>
    <row r="48" spans="2:10" x14ac:dyDescent="0.2">
      <c r="B48" s="17" t="s">
        <v>47</v>
      </c>
      <c r="C48" s="18">
        <v>344439177.53920221</v>
      </c>
      <c r="D48" s="19">
        <f t="shared" ref="D48:D57" si="1">IF(($C$58=0),0,(C48/$C$58))</f>
        <v>0.16142383349292436</v>
      </c>
      <c r="F48" s="17" t="s">
        <v>47</v>
      </c>
      <c r="G48" s="18">
        <v>139151966.02569735</v>
      </c>
      <c r="H48" s="19">
        <f t="shared" ref="H48:H56" si="2">IF(($G$58=0),0,(G48/$G$58))</f>
        <v>0.17996525251798987</v>
      </c>
    </row>
    <row r="49" spans="1:10" x14ac:dyDescent="0.2">
      <c r="B49" s="17" t="s">
        <v>48</v>
      </c>
      <c r="C49" s="18">
        <v>461503697.50442016</v>
      </c>
      <c r="D49" s="19">
        <f t="shared" si="1"/>
        <v>0.21628694086009867</v>
      </c>
      <c r="F49" s="17" t="s">
        <v>48</v>
      </c>
      <c r="G49" s="18">
        <v>223608242.87124255</v>
      </c>
      <c r="H49" s="19">
        <f>IF(($G$58=0),0,(G49/$G$58))</f>
        <v>0.28919256437954816</v>
      </c>
    </row>
    <row r="50" spans="1:10" x14ac:dyDescent="0.2">
      <c r="B50" s="17" t="s">
        <v>49</v>
      </c>
      <c r="C50" s="18">
        <v>381889992.49124497</v>
      </c>
      <c r="D50" s="19">
        <f t="shared" si="1"/>
        <v>0.17897542027867788</v>
      </c>
      <c r="F50" s="17" t="s">
        <v>49</v>
      </c>
      <c r="G50" s="18">
        <v>217269275.18000001</v>
      </c>
      <c r="H50" s="19">
        <f t="shared" si="2"/>
        <v>0.28099437678766626</v>
      </c>
    </row>
    <row r="51" spans="1:10" x14ac:dyDescent="0.2">
      <c r="B51" s="17" t="s">
        <v>50</v>
      </c>
      <c r="C51" s="18">
        <v>212252996.82471171</v>
      </c>
      <c r="D51" s="19">
        <f t="shared" si="1"/>
        <v>9.9473853882103391E-2</v>
      </c>
      <c r="F51" s="17" t="s">
        <v>50</v>
      </c>
      <c r="G51" s="18">
        <v>29338511.424083412</v>
      </c>
      <c r="H51" s="19">
        <f t="shared" si="2"/>
        <v>3.7943499957176705E-2</v>
      </c>
    </row>
    <row r="52" spans="1:10" x14ac:dyDescent="0.2">
      <c r="B52" s="17" t="s">
        <v>51</v>
      </c>
      <c r="C52" s="18">
        <v>74428646.498192757</v>
      </c>
      <c r="D52" s="19">
        <f t="shared" si="1"/>
        <v>3.4881506584890636E-2</v>
      </c>
      <c r="F52" s="17" t="s">
        <v>51</v>
      </c>
      <c r="G52" s="18">
        <v>25325029.73</v>
      </c>
      <c r="H52" s="19">
        <f t="shared" si="2"/>
        <v>3.2752863653707838E-2</v>
      </c>
    </row>
    <row r="53" spans="1:10" x14ac:dyDescent="0.2">
      <c r="B53" s="17" t="s">
        <v>52</v>
      </c>
      <c r="C53" s="18">
        <v>69253678.706586346</v>
      </c>
      <c r="D53" s="19">
        <f t="shared" si="1"/>
        <v>3.2456221676560357E-2</v>
      </c>
      <c r="F53" s="17" t="s">
        <v>52</v>
      </c>
      <c r="G53" s="18">
        <v>8512906.0099999998</v>
      </c>
      <c r="H53" s="19">
        <f t="shared" si="2"/>
        <v>1.1009742251637627E-2</v>
      </c>
    </row>
    <row r="54" spans="1:10" x14ac:dyDescent="0.2">
      <c r="B54" s="17" t="s">
        <v>53</v>
      </c>
      <c r="C54" s="18">
        <v>29481575.095943749</v>
      </c>
      <c r="D54" s="19">
        <f t="shared" si="1"/>
        <v>1.3816746699365006E-2</v>
      </c>
      <c r="F54" s="17" t="s">
        <v>53</v>
      </c>
      <c r="G54" s="18">
        <v>2123500</v>
      </c>
      <c r="H54" s="19">
        <f t="shared" si="2"/>
        <v>2.7463227767215181E-3</v>
      </c>
    </row>
    <row r="55" spans="1:10" x14ac:dyDescent="0.2">
      <c r="B55" s="17" t="s">
        <v>54</v>
      </c>
      <c r="C55" s="18">
        <v>22253877.330120459</v>
      </c>
      <c r="D55" s="19">
        <f t="shared" si="1"/>
        <v>1.042943550839385E-2</v>
      </c>
      <c r="F55" s="17" t="s">
        <v>54</v>
      </c>
      <c r="G55" s="18">
        <v>3982800</v>
      </c>
      <c r="H55" s="19">
        <f t="shared" si="2"/>
        <v>5.1509556652349717E-3</v>
      </c>
    </row>
    <row r="56" spans="1:10" x14ac:dyDescent="0.2">
      <c r="B56" s="17" t="s">
        <v>55</v>
      </c>
      <c r="C56" s="18">
        <v>9818507.6951405704</v>
      </c>
      <c r="D56" s="19">
        <f t="shared" si="1"/>
        <v>4.6015124140429079E-3</v>
      </c>
      <c r="F56" s="17" t="s">
        <v>55</v>
      </c>
      <c r="G56" s="18">
        <v>113220</v>
      </c>
      <c r="H56" s="19">
        <f t="shared" si="2"/>
        <v>1.4642743808825537E-4</v>
      </c>
    </row>
    <row r="57" spans="1:10" x14ac:dyDescent="0.2">
      <c r="B57" s="17" t="s">
        <v>199</v>
      </c>
      <c r="C57" s="18">
        <v>24878471.02589795</v>
      </c>
      <c r="D57" s="19">
        <f t="shared" si="1"/>
        <v>1.1659469730286465E-2</v>
      </c>
      <c r="F57" s="17" t="s">
        <v>199</v>
      </c>
      <c r="G57" s="18">
        <v>11586989.20984491</v>
      </c>
      <c r="H57" s="19">
        <f>IF(($G$58=0),0,(G57/$G$58))</f>
        <v>1.4985454382210286E-2</v>
      </c>
    </row>
    <row r="58" spans="1:10" s="39" customFormat="1" x14ac:dyDescent="0.2">
      <c r="B58" s="64" t="s">
        <v>34</v>
      </c>
      <c r="C58" s="62">
        <f>SUM(C47:C57)</f>
        <v>2133756646.0054357</v>
      </c>
      <c r="D58" s="71">
        <f>SUM(D47:D57)</f>
        <v>1</v>
      </c>
      <c r="E58" s="38"/>
      <c r="F58" s="64" t="s">
        <v>34</v>
      </c>
      <c r="G58" s="62">
        <f>SUM(G47:G57)</f>
        <v>773215740.69854009</v>
      </c>
      <c r="H58" s="71">
        <f>SUM(H47:H57)</f>
        <v>0.99999999999999989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2906972386.7039752</v>
      </c>
      <c r="D64" s="50">
        <f>SUM(D65:D92)</f>
        <v>1</v>
      </c>
    </row>
    <row r="65" spans="2:4" outlineLevel="1" x14ac:dyDescent="0.2">
      <c r="B65" s="17" t="s">
        <v>63</v>
      </c>
      <c r="C65" s="18">
        <v>16168441.289999999</v>
      </c>
      <c r="D65" s="19">
        <f>IF(($C$99=0),0,(C65/$C$99))</f>
        <v>5.5619521409807169E-3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305093633.27999997</v>
      </c>
      <c r="D68" s="19">
        <f t="shared" si="3"/>
        <v>0.10495236716917204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173162212.86000001</v>
      </c>
      <c r="D80" s="19">
        <f t="shared" si="3"/>
        <v>5.9567890514549145E-2</v>
      </c>
    </row>
    <row r="81" spans="2:4" outlineLevel="1" x14ac:dyDescent="0.2">
      <c r="B81" s="17" t="s">
        <v>78</v>
      </c>
      <c r="C81" s="18">
        <v>2412548099.2739754</v>
      </c>
      <c r="D81" s="19">
        <f t="shared" si="3"/>
        <v>0.8299177901752981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2906972386.7039752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27" t="s">
        <v>145</v>
      </c>
      <c r="H102" s="128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3">
        <f>IF(($C$99=0),0,(C103/$C$99))</f>
        <v>0</v>
      </c>
      <c r="H103" s="114"/>
    </row>
    <row r="104" spans="2:8" ht="15" customHeight="1" x14ac:dyDescent="0.2">
      <c r="B104" s="17" t="s">
        <v>98</v>
      </c>
      <c r="C104" s="18">
        <v>674041133.79560506</v>
      </c>
      <c r="D104" s="45"/>
      <c r="E104" s="45"/>
      <c r="F104" s="51">
        <f t="shared" ref="F104:F112" si="4">IF(($C$113=0),0,(C104/$C$113))</f>
        <v>0.27938971828103609</v>
      </c>
      <c r="G104" s="113">
        <f t="shared" ref="G104:G112" si="5">IF(($C$99=0),0,(C104/$C$99))</f>
        <v>0.23187049759349657</v>
      </c>
      <c r="H104" s="114"/>
    </row>
    <row r="105" spans="2:8" ht="15" customHeight="1" x14ac:dyDescent="0.2">
      <c r="B105" s="17" t="s">
        <v>99</v>
      </c>
      <c r="C105" s="18">
        <v>1516125679.8331597</v>
      </c>
      <c r="D105" s="45"/>
      <c r="E105" s="45"/>
      <c r="F105" s="51">
        <f t="shared" si="4"/>
        <v>0.62843334824678432</v>
      </c>
      <c r="G105" s="113">
        <f t="shared" si="5"/>
        <v>0.52154801564943476</v>
      </c>
      <c r="H105" s="114"/>
    </row>
    <row r="106" spans="2:8" ht="15" customHeight="1" x14ac:dyDescent="0.2">
      <c r="B106" s="17" t="s">
        <v>100</v>
      </c>
      <c r="C106" s="18">
        <v>63827308.310038142</v>
      </c>
      <c r="D106" s="45"/>
      <c r="E106" s="45"/>
      <c r="F106" s="51">
        <f t="shared" si="4"/>
        <v>2.6456387886834725E-2</v>
      </c>
      <c r="G106" s="113">
        <f t="shared" si="5"/>
        <v>2.1956626971062401E-2</v>
      </c>
      <c r="H106" s="114"/>
    </row>
    <row r="107" spans="2:8" ht="15" customHeight="1" x14ac:dyDescent="0.2">
      <c r="B107" s="17" t="s">
        <v>101</v>
      </c>
      <c r="C107" s="18">
        <v>2963829.83</v>
      </c>
      <c r="D107" s="45"/>
      <c r="E107" s="45"/>
      <c r="F107" s="51">
        <f t="shared" si="4"/>
        <v>1.2285060061152462E-3</v>
      </c>
      <c r="G107" s="113">
        <f t="shared" si="5"/>
        <v>1.0195589898122465E-3</v>
      </c>
      <c r="H107" s="114"/>
    </row>
    <row r="108" spans="2:8" ht="15" customHeight="1" x14ac:dyDescent="0.2">
      <c r="B108" s="17" t="s">
        <v>102</v>
      </c>
      <c r="C108" s="18">
        <v>19416224.849533971</v>
      </c>
      <c r="D108" s="45"/>
      <c r="E108" s="45"/>
      <c r="F108" s="51">
        <f t="shared" si="4"/>
        <v>8.0480156459375989E-3</v>
      </c>
      <c r="G108" s="113">
        <f t="shared" si="5"/>
        <v>6.6791913601727572E-3</v>
      </c>
      <c r="H108" s="114"/>
    </row>
    <row r="109" spans="2:8" ht="15" customHeight="1" x14ac:dyDescent="0.2">
      <c r="B109" s="17" t="s">
        <v>103</v>
      </c>
      <c r="C109" s="18">
        <v>86055627.986696154</v>
      </c>
      <c r="D109" s="45"/>
      <c r="E109" s="45"/>
      <c r="F109" s="51">
        <f t="shared" si="4"/>
        <v>3.5670015454860142E-2</v>
      </c>
      <c r="G109" s="113">
        <f t="shared" si="5"/>
        <v>2.9603180401816261E-2</v>
      </c>
      <c r="H109" s="114"/>
    </row>
    <row r="110" spans="2:8" ht="15" customHeight="1" x14ac:dyDescent="0.2">
      <c r="B110" s="17" t="s">
        <v>104</v>
      </c>
      <c r="C110" s="18">
        <v>6169775.3692408502</v>
      </c>
      <c r="D110" s="45"/>
      <c r="E110" s="45"/>
      <c r="F110" s="51">
        <f t="shared" si="4"/>
        <v>2.5573688545722935E-3</v>
      </c>
      <c r="G110" s="113">
        <f t="shared" si="5"/>
        <v>2.1224059084497711E-3</v>
      </c>
      <c r="H110" s="114"/>
    </row>
    <row r="111" spans="2:8" ht="15" customHeight="1" x14ac:dyDescent="0.2">
      <c r="B111" s="17" t="s">
        <v>105</v>
      </c>
      <c r="C111" s="18">
        <v>41406776.689701408</v>
      </c>
      <c r="D111" s="45"/>
      <c r="E111" s="45"/>
      <c r="F111" s="51">
        <f t="shared" si="4"/>
        <v>1.7163088562736732E-2</v>
      </c>
      <c r="G111" s="113">
        <f t="shared" si="5"/>
        <v>1.4243952532569402E-2</v>
      </c>
      <c r="H111" s="114"/>
    </row>
    <row r="112" spans="2:8" ht="15" customHeight="1" x14ac:dyDescent="0.2">
      <c r="B112" s="17" t="s">
        <v>106</v>
      </c>
      <c r="C112" s="18">
        <v>2541742.61</v>
      </c>
      <c r="D112" s="45"/>
      <c r="E112" s="45"/>
      <c r="F112" s="51">
        <f t="shared" si="4"/>
        <v>1.0535510611228451E-3</v>
      </c>
      <c r="G112" s="113">
        <f t="shared" si="5"/>
        <v>8.7436076848391206E-4</v>
      </c>
      <c r="H112" s="114"/>
    </row>
    <row r="113" spans="1:9" ht="15" customHeight="1" x14ac:dyDescent="0.2">
      <c r="B113" s="64" t="s">
        <v>34</v>
      </c>
      <c r="C113" s="62">
        <f>SUM(C103:C112)</f>
        <v>2412548099.2739754</v>
      </c>
      <c r="D113" s="75"/>
      <c r="E113" s="75"/>
      <c r="F113" s="76">
        <f>SUM(F103:F112)</f>
        <v>0.99999999999999989</v>
      </c>
      <c r="G113" s="111">
        <f>SUM(G103:H112)</f>
        <v>0.8299177901752981</v>
      </c>
      <c r="H113" s="112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24" t="s">
        <v>109</v>
      </c>
      <c r="C117" s="125"/>
      <c r="D117" s="65"/>
      <c r="E117" s="65"/>
      <c r="F117" s="65" t="s">
        <v>28</v>
      </c>
      <c r="G117" s="117" t="s">
        <v>46</v>
      </c>
      <c r="H117" s="118"/>
    </row>
    <row r="118" spans="1:9" ht="15" customHeight="1" x14ac:dyDescent="0.2">
      <c r="B118" s="129" t="s">
        <v>192</v>
      </c>
      <c r="C118" s="130"/>
      <c r="D118" s="47"/>
      <c r="E118" s="47"/>
      <c r="F118" s="46">
        <f>SUM(F119:F121)</f>
        <v>2133756646.0054355</v>
      </c>
      <c r="G118" s="115">
        <f>SUM(G119:H121)</f>
        <v>0.73401338649272874</v>
      </c>
      <c r="H118" s="116"/>
    </row>
    <row r="119" spans="1:9" ht="15" customHeight="1" x14ac:dyDescent="0.2">
      <c r="B119" s="119" t="s">
        <v>193</v>
      </c>
      <c r="C119" s="120"/>
      <c r="D119" s="47"/>
      <c r="E119" s="47"/>
      <c r="F119" s="18">
        <v>1154555158.8221619</v>
      </c>
      <c r="G119" s="113">
        <f>IF(($F$130=0),0,(F119/$F$130))</f>
        <v>0.39716756997861818</v>
      </c>
      <c r="H119" s="114"/>
    </row>
    <row r="120" spans="1:9" ht="12.75" customHeight="1" x14ac:dyDescent="0.2">
      <c r="B120" s="119" t="s">
        <v>191</v>
      </c>
      <c r="C120" s="120"/>
      <c r="D120" s="47"/>
      <c r="E120" s="47"/>
      <c r="F120" s="18">
        <v>852416752.33571231</v>
      </c>
      <c r="G120" s="113">
        <f t="shared" ref="G120:G129" si="6">IF(($F$130=0),0,(F120/$F$130))</f>
        <v>0.29323180235028357</v>
      </c>
      <c r="H120" s="114"/>
    </row>
    <row r="121" spans="1:9" x14ac:dyDescent="0.2">
      <c r="B121" s="52" t="s">
        <v>194</v>
      </c>
      <c r="C121" s="53"/>
      <c r="D121" s="47"/>
      <c r="E121" s="47"/>
      <c r="F121" s="18">
        <v>126784734.84756124</v>
      </c>
      <c r="G121" s="113">
        <f t="shared" si="6"/>
        <v>4.3614014163827021E-2</v>
      </c>
      <c r="H121" s="114"/>
    </row>
    <row r="122" spans="1:9" x14ac:dyDescent="0.2">
      <c r="B122" s="129" t="s">
        <v>110</v>
      </c>
      <c r="C122" s="130"/>
      <c r="D122" s="47"/>
      <c r="E122" s="47"/>
      <c r="F122" s="46">
        <f>SUM(F123:F129)</f>
        <v>773215740.69853997</v>
      </c>
      <c r="G122" s="115">
        <f>SUM(G123:H129)</f>
        <v>0.2659866135072711</v>
      </c>
      <c r="H122" s="116"/>
    </row>
    <row r="123" spans="1:9" x14ac:dyDescent="0.2">
      <c r="B123" s="119" t="s">
        <v>186</v>
      </c>
      <c r="C123" s="120"/>
      <c r="D123" s="47"/>
      <c r="E123" s="47"/>
      <c r="F123" s="18">
        <v>128089436.57142209</v>
      </c>
      <c r="G123" s="113">
        <f t="shared" si="6"/>
        <v>4.4062832229601688E-2</v>
      </c>
      <c r="H123" s="114"/>
    </row>
    <row r="124" spans="1:9" x14ac:dyDescent="0.2">
      <c r="B124" s="119" t="s">
        <v>187</v>
      </c>
      <c r="C124" s="120"/>
      <c r="D124" s="47"/>
      <c r="E124" s="47"/>
      <c r="F124" s="18">
        <v>221044096.15000001</v>
      </c>
      <c r="G124" s="113">
        <f t="shared" si="6"/>
        <v>7.603928305649553E-2</v>
      </c>
      <c r="H124" s="114"/>
    </row>
    <row r="125" spans="1:9" x14ac:dyDescent="0.2">
      <c r="B125" s="119" t="s">
        <v>188</v>
      </c>
      <c r="C125" s="120"/>
      <c r="D125" s="47"/>
      <c r="E125" s="47"/>
      <c r="F125" s="18">
        <v>95334889.230028242</v>
      </c>
      <c r="G125" s="113">
        <f t="shared" si="6"/>
        <v>3.2795251054352874E-2</v>
      </c>
      <c r="H125" s="114"/>
    </row>
    <row r="126" spans="1:9" x14ac:dyDescent="0.2">
      <c r="B126" s="119" t="s">
        <v>189</v>
      </c>
      <c r="C126" s="120"/>
      <c r="D126" s="47"/>
      <c r="E126" s="47"/>
      <c r="F126" s="18">
        <v>18511373.378902659</v>
      </c>
      <c r="G126" s="113">
        <f t="shared" si="6"/>
        <v>6.3679219876909407E-3</v>
      </c>
      <c r="H126" s="114"/>
    </row>
    <row r="127" spans="1:9" x14ac:dyDescent="0.2">
      <c r="B127" s="119" t="s">
        <v>190</v>
      </c>
      <c r="C127" s="120"/>
      <c r="D127" s="47"/>
      <c r="E127" s="47"/>
      <c r="F127" s="18">
        <v>220576027.48906067</v>
      </c>
      <c r="G127" s="113">
        <f t="shared" si="6"/>
        <v>7.5878267195773841E-2</v>
      </c>
      <c r="H127" s="114"/>
    </row>
    <row r="128" spans="1:9" x14ac:dyDescent="0.2">
      <c r="B128" s="119" t="s">
        <v>201</v>
      </c>
      <c r="C128" s="120"/>
      <c r="D128" s="47"/>
      <c r="E128" s="47"/>
      <c r="F128" s="18">
        <v>35994981.878688842</v>
      </c>
      <c r="G128" s="113">
        <f t="shared" si="6"/>
        <v>1.2382292327001145E-2</v>
      </c>
      <c r="H128" s="114"/>
    </row>
    <row r="129" spans="1:10" x14ac:dyDescent="0.2">
      <c r="B129" s="119" t="s">
        <v>202</v>
      </c>
      <c r="C129" s="120"/>
      <c r="D129" s="47"/>
      <c r="E129" s="47"/>
      <c r="F129" s="18">
        <v>53664936.000437438</v>
      </c>
      <c r="G129" s="113">
        <f t="shared" si="6"/>
        <v>1.8460765656355124E-2</v>
      </c>
      <c r="H129" s="114"/>
    </row>
    <row r="130" spans="1:10" ht="15" customHeight="1" x14ac:dyDescent="0.2">
      <c r="B130" s="124" t="s">
        <v>34</v>
      </c>
      <c r="C130" s="125"/>
      <c r="D130" s="69"/>
      <c r="E130" s="69"/>
      <c r="F130" s="62">
        <f>F118+F122</f>
        <v>2906972386.7039757</v>
      </c>
      <c r="G130" s="111">
        <f>G118+G122</f>
        <v>0.99999999999999978</v>
      </c>
      <c r="H130" s="112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22">
        <v>4.3319648600000003</v>
      </c>
      <c r="H134" s="123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376316562.56</v>
      </c>
      <c r="D137" s="19">
        <f>IF(($C$142=0),0,(C137/$C$142))</f>
        <v>0.12945309156743681</v>
      </c>
    </row>
    <row r="138" spans="1:10" x14ac:dyDescent="0.2">
      <c r="B138" s="17" t="s">
        <v>114</v>
      </c>
      <c r="C138" s="18">
        <v>1285780563.47</v>
      </c>
      <c r="D138" s="19">
        <f>IF(($C$142=0),0,(C138/$C$142))</f>
        <v>0.44230917684356197</v>
      </c>
    </row>
    <row r="139" spans="1:10" x14ac:dyDescent="0.2">
      <c r="B139" s="17" t="s">
        <v>115</v>
      </c>
      <c r="C139" s="18">
        <v>473433753.83999997</v>
      </c>
      <c r="D139" s="19">
        <f>IF(($C$142=0),0,(C139/$C$142))</f>
        <v>0.16286145544602004</v>
      </c>
    </row>
    <row r="140" spans="1:10" x14ac:dyDescent="0.2">
      <c r="B140" s="17" t="s">
        <v>116</v>
      </c>
      <c r="C140" s="18">
        <v>435193928.68000001</v>
      </c>
      <c r="D140" s="19">
        <f>IF(($C$142=0),0,(C140/$C$142))</f>
        <v>0.14970693587269943</v>
      </c>
    </row>
    <row r="141" spans="1:10" x14ac:dyDescent="0.2">
      <c r="B141" s="17" t="s">
        <v>117</v>
      </c>
      <c r="C141" s="18">
        <v>336247578.15397543</v>
      </c>
      <c r="D141" s="19">
        <f>IF(($C$142=0),0,(C141/$C$142))</f>
        <v>0.11566934027028183</v>
      </c>
    </row>
    <row r="142" spans="1:10" x14ac:dyDescent="0.2">
      <c r="B142" s="64" t="s">
        <v>34</v>
      </c>
      <c r="C142" s="62">
        <f>SUM(C137:C141)</f>
        <v>2906972386.7039752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247805370.85581559</v>
      </c>
      <c r="D145" s="19">
        <f>IF(($C$150=0),0,(C145/$C$150))</f>
        <v>0.11613572303089353</v>
      </c>
      <c r="F145" s="17" t="s">
        <v>113</v>
      </c>
      <c r="G145" s="18">
        <v>128511191.70418444</v>
      </c>
      <c r="H145" s="19">
        <f>IF(($G$150=0),0,(G145/$G$150))</f>
        <v>0.16620353795188469</v>
      </c>
    </row>
    <row r="146" spans="1:9" x14ac:dyDescent="0.2">
      <c r="B146" s="17" t="s">
        <v>114</v>
      </c>
      <c r="C146" s="18">
        <v>830594650.60513949</v>
      </c>
      <c r="D146" s="19">
        <f>IF(($C$150=0),0,(C146/$C$150))</f>
        <v>0.3892640016658318</v>
      </c>
      <c r="F146" s="17" t="s">
        <v>114</v>
      </c>
      <c r="G146" s="18">
        <v>455185912.86486048</v>
      </c>
      <c r="H146" s="19">
        <f>IF(($G$150=0),0,(G146/$G$150))</f>
        <v>0.58869198970734293</v>
      </c>
    </row>
    <row r="147" spans="1:9" x14ac:dyDescent="0.2">
      <c r="B147" s="17" t="s">
        <v>115</v>
      </c>
      <c r="C147" s="18">
        <v>370037388.88999999</v>
      </c>
      <c r="D147" s="19">
        <f>IF(($C$150=0),0,(C147/$C$150))</f>
        <v>0.1734206145685544</v>
      </c>
      <c r="F147" s="17" t="s">
        <v>115</v>
      </c>
      <c r="G147" s="18">
        <v>103396364.95</v>
      </c>
      <c r="H147" s="19">
        <f>IF(($G$150=0),0,(G147/$G$150))</f>
        <v>0.13372252982924204</v>
      </c>
    </row>
    <row r="148" spans="1:9" x14ac:dyDescent="0.2">
      <c r="B148" s="17" t="s">
        <v>116</v>
      </c>
      <c r="C148" s="18">
        <v>373219708.45571107</v>
      </c>
      <c r="D148" s="19">
        <f>IF(($C$150=0),0,(C148/$C$150))</f>
        <v>0.17491203092649224</v>
      </c>
      <c r="F148" s="17" t="s">
        <v>116</v>
      </c>
      <c r="G148" s="18">
        <v>61974220.224288963</v>
      </c>
      <c r="H148" s="19">
        <f>IF(($G$150=0),0,(G148/$G$150))</f>
        <v>8.0151265632926835E-2</v>
      </c>
    </row>
    <row r="149" spans="1:9" x14ac:dyDescent="0.2">
      <c r="B149" s="17" t="s">
        <v>117</v>
      </c>
      <c r="C149" s="18">
        <v>312099527.19876933</v>
      </c>
      <c r="D149" s="19">
        <f>IF(($C$150=0),0,(C149/$C$150))</f>
        <v>0.14626762980822805</v>
      </c>
      <c r="F149" s="17" t="s">
        <v>117</v>
      </c>
      <c r="G149" s="18">
        <v>24148050.955206119</v>
      </c>
      <c r="H149" s="19">
        <f>IF(($G$150=0),0,(G149/$G$150))</f>
        <v>3.1230676878603425E-2</v>
      </c>
    </row>
    <row r="150" spans="1:9" x14ac:dyDescent="0.2">
      <c r="B150" s="64" t="s">
        <v>34</v>
      </c>
      <c r="C150" s="62">
        <f>SUM(C145:C149)</f>
        <v>2133756646.0054355</v>
      </c>
      <c r="D150" s="71">
        <f>SUM(D145:D149)</f>
        <v>1</v>
      </c>
      <c r="F150" s="64" t="s">
        <v>34</v>
      </c>
      <c r="G150" s="62">
        <f>SUM(G145:G149)</f>
        <v>773215740.69854009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21" t="s">
        <v>208</v>
      </c>
      <c r="C156" s="120"/>
      <c r="D156" s="120"/>
      <c r="E156" s="120"/>
      <c r="F156" s="120"/>
      <c r="G156" s="120"/>
      <c r="H156" s="28">
        <v>9.8246995199999994</v>
      </c>
    </row>
    <row r="157" spans="1:9" x14ac:dyDescent="0.2">
      <c r="B157" s="119" t="s">
        <v>209</v>
      </c>
      <c r="C157" s="120"/>
      <c r="D157" s="120"/>
      <c r="E157" s="120"/>
      <c r="F157" s="120"/>
      <c r="G157" s="120"/>
      <c r="H157" s="28">
        <v>16.137756750000001</v>
      </c>
    </row>
    <row r="158" spans="1:9" x14ac:dyDescent="0.2">
      <c r="B158" s="121" t="s">
        <v>178</v>
      </c>
      <c r="C158" s="126"/>
      <c r="D158" s="126"/>
      <c r="E158" s="126"/>
      <c r="F158" s="126"/>
      <c r="G158" s="126"/>
      <c r="H158" s="28">
        <v>5.1573538499999998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21" t="s">
        <v>208</v>
      </c>
      <c r="C161" s="120"/>
      <c r="D161" s="120"/>
      <c r="E161" s="120"/>
      <c r="F161" s="120"/>
      <c r="G161" s="120"/>
      <c r="H161" s="28">
        <v>5.1380505699999999</v>
      </c>
    </row>
    <row r="162" spans="2:8" x14ac:dyDescent="0.2">
      <c r="B162" s="119" t="s">
        <v>209</v>
      </c>
      <c r="C162" s="120"/>
      <c r="D162" s="120"/>
      <c r="E162" s="120"/>
      <c r="F162" s="120"/>
      <c r="G162" s="120"/>
      <c r="H162" s="28">
        <v>7.2972524600000002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21" t="s">
        <v>208</v>
      </c>
      <c r="C165" s="120"/>
      <c r="D165" s="120"/>
      <c r="E165" s="120"/>
      <c r="F165" s="120"/>
      <c r="G165" s="120"/>
      <c r="H165" s="28">
        <v>11.52301443</v>
      </c>
    </row>
    <row r="166" spans="2:8" x14ac:dyDescent="0.2">
      <c r="B166" s="119" t="s">
        <v>209</v>
      </c>
      <c r="C166" s="120"/>
      <c r="D166" s="120"/>
      <c r="E166" s="120"/>
      <c r="F166" s="120"/>
      <c r="G166" s="120"/>
      <c r="H166" s="28">
        <v>19.34131657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167012456.63240963</v>
      </c>
      <c r="D170" s="19">
        <f>IF(($C$175=0),0,(C170/$C$175))</f>
        <v>5.7452371201149953E-2</v>
      </c>
      <c r="F170" s="17" t="s">
        <v>113</v>
      </c>
      <c r="G170" s="18"/>
      <c r="H170" s="19">
        <f>IF(($G$175=0),0,(G170/$G$175))</f>
        <v>0</v>
      </c>
    </row>
    <row r="171" spans="2:8" x14ac:dyDescent="0.2">
      <c r="B171" s="17" t="s">
        <v>114</v>
      </c>
      <c r="C171" s="18">
        <v>236046195.31666657</v>
      </c>
      <c r="D171" s="19">
        <f>IF(($C$175=0),0,(C171/$C$175))</f>
        <v>8.1200012905627839E-2</v>
      </c>
      <c r="F171" s="17" t="s">
        <v>114</v>
      </c>
      <c r="G171" s="18">
        <v>30000000</v>
      </c>
      <c r="H171" s="19">
        <f>IF(($G$175=0),0,(G171/$G$175))</f>
        <v>1.1185323662253933E-2</v>
      </c>
    </row>
    <row r="172" spans="2:8" x14ac:dyDescent="0.2">
      <c r="B172" s="17" t="s">
        <v>115</v>
      </c>
      <c r="C172" s="18">
        <v>329108883.58606428</v>
      </c>
      <c r="D172" s="19">
        <f>IF(($C$175=0),0,(C172/$C$175))</f>
        <v>0.11321362565786844</v>
      </c>
      <c r="F172" s="17" t="s">
        <v>115</v>
      </c>
      <c r="G172" s="18">
        <v>1612086000</v>
      </c>
      <c r="H172" s="19">
        <f>IF(($G$175=0),0,(G172/$G$175))</f>
        <v>0.60105678937960971</v>
      </c>
    </row>
    <row r="173" spans="2:8" x14ac:dyDescent="0.2">
      <c r="B173" s="17" t="s">
        <v>116</v>
      </c>
      <c r="C173" s="18">
        <v>323100093.7921685</v>
      </c>
      <c r="D173" s="19">
        <f>IF(($C$175=0),0,(C173/$C$175))</f>
        <v>0.11114659887034922</v>
      </c>
      <c r="F173" s="17" t="s">
        <v>116</v>
      </c>
      <c r="G173" s="18">
        <v>1010000000</v>
      </c>
      <c r="H173" s="19">
        <f>IF(($G$175=0),0,(G173/$G$175))</f>
        <v>0.3765725632958824</v>
      </c>
    </row>
    <row r="174" spans="2:8" x14ac:dyDescent="0.2">
      <c r="B174" s="17" t="s">
        <v>117</v>
      </c>
      <c r="C174" s="18">
        <v>1851704757.3766665</v>
      </c>
      <c r="D174" s="19">
        <f>IF(($C$175=0),0,(C174/$C$175))</f>
        <v>0.63698739136500448</v>
      </c>
      <c r="F174" s="17" t="s">
        <v>117</v>
      </c>
      <c r="G174" s="18">
        <v>30000000</v>
      </c>
      <c r="H174" s="19">
        <f>IF(($G$175=0),0,(G174/$G$175))</f>
        <v>1.1185323662253933E-2</v>
      </c>
    </row>
    <row r="175" spans="2:8" x14ac:dyDescent="0.2">
      <c r="B175" s="64" t="s">
        <v>34</v>
      </c>
      <c r="C175" s="62">
        <f>SUM(C170:C174)</f>
        <v>2906972386.7039757</v>
      </c>
      <c r="D175" s="71">
        <f>SUM(D170:D174)</f>
        <v>1</v>
      </c>
      <c r="F175" s="64" t="s">
        <v>34</v>
      </c>
      <c r="G175" s="62">
        <f>SUM(G170:G174)</f>
        <v>2682086000</v>
      </c>
      <c r="H175" s="71">
        <f>SUM(H170:H174)</f>
        <v>0.99999999999999989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/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1626469675.5739753</v>
      </c>
      <c r="F196" s="17" t="s">
        <v>205</v>
      </c>
      <c r="G196" s="47"/>
      <c r="H196" s="49">
        <v>1102086000</v>
      </c>
    </row>
    <row r="197" spans="2:8" x14ac:dyDescent="0.2">
      <c r="B197" s="17" t="s">
        <v>129</v>
      </c>
      <c r="C197" s="47"/>
      <c r="D197" s="49">
        <v>36164629.759999998</v>
      </c>
      <c r="F197" s="17" t="s">
        <v>129</v>
      </c>
      <c r="G197" s="47"/>
      <c r="H197" s="49">
        <v>30000000</v>
      </c>
    </row>
    <row r="198" spans="2:8" x14ac:dyDescent="0.2">
      <c r="B198" s="17" t="s">
        <v>130</v>
      </c>
      <c r="C198" s="47"/>
      <c r="D198" s="49">
        <v>339599173.81999999</v>
      </c>
      <c r="F198" s="17" t="s">
        <v>130</v>
      </c>
      <c r="G198" s="47"/>
      <c r="H198" s="49">
        <v>510000000</v>
      </c>
    </row>
    <row r="199" spans="2:8" x14ac:dyDescent="0.2">
      <c r="B199" s="17" t="s">
        <v>131</v>
      </c>
      <c r="C199" s="47"/>
      <c r="D199" s="49">
        <v>904738907.54999995</v>
      </c>
      <c r="F199" s="17" t="s">
        <v>132</v>
      </c>
      <c r="G199" s="47"/>
      <c r="H199" s="49">
        <v>1040000000</v>
      </c>
    </row>
    <row r="200" spans="2:8" x14ac:dyDescent="0.2">
      <c r="B200" s="64" t="s">
        <v>34</v>
      </c>
      <c r="C200" s="69"/>
      <c r="D200" s="70">
        <f>SUM(D196:D199)</f>
        <v>2906972386.7039752</v>
      </c>
      <c r="F200" s="64" t="s">
        <v>34</v>
      </c>
      <c r="G200" s="69"/>
      <c r="H200" s="70">
        <f>SUM(H196:H199)</f>
        <v>2682086000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H21" sqref="H21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/>
    </row>
    <row r="6" spans="1:4" x14ac:dyDescent="0.25">
      <c r="B6" s="83" t="s">
        <v>136</v>
      </c>
      <c r="C6" s="11"/>
      <c r="D6" s="84">
        <v>58606190</v>
      </c>
    </row>
    <row r="7" spans="1:4" x14ac:dyDescent="0.25">
      <c r="B7" s="85" t="s">
        <v>147</v>
      </c>
      <c r="C7" s="86"/>
      <c r="D7" s="84">
        <v>58606190</v>
      </c>
    </row>
    <row r="8" spans="1:4" x14ac:dyDescent="0.25">
      <c r="B8" s="97" t="s">
        <v>34</v>
      </c>
      <c r="C8" s="98"/>
      <c r="D8" s="99">
        <f>D5+D6</f>
        <v>58606190</v>
      </c>
    </row>
    <row r="9" spans="1:4" x14ac:dyDescent="0.25">
      <c r="B9" s="97" t="s">
        <v>184</v>
      </c>
      <c r="C9" s="98"/>
      <c r="D9" s="100">
        <f>D8/Primärdeckung!C14</f>
        <v>2.0160559580151255E-2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13380990</v>
      </c>
      <c r="D13" s="88">
        <v>3</v>
      </c>
    </row>
    <row r="14" spans="1:4" x14ac:dyDescent="0.25">
      <c r="B14" s="83" t="s">
        <v>33</v>
      </c>
      <c r="C14" s="87">
        <v>45225200</v>
      </c>
      <c r="D14" s="88">
        <v>3</v>
      </c>
    </row>
    <row r="15" spans="1:4" x14ac:dyDescent="0.25">
      <c r="B15" s="97" t="s">
        <v>34</v>
      </c>
      <c r="C15" s="102">
        <f>SUM(C12:C14)</f>
        <v>58606190</v>
      </c>
      <c r="D15" s="103">
        <f>SUM(D12:D14)</f>
        <v>6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58606190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58606190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58606190</v>
      </c>
      <c r="D26" s="91">
        <f>SUM(D27:D54)</f>
        <v>1</v>
      </c>
    </row>
    <row r="27" spans="2:4" outlineLevel="1" x14ac:dyDescent="0.25">
      <c r="B27" s="92" t="s">
        <v>63</v>
      </c>
      <c r="C27" s="87">
        <v>4642000</v>
      </c>
      <c r="D27" s="93">
        <f>IF(($C$61=0),0,(C27/$C$61))</f>
        <v>7.9206650355534119E-2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>
        <v>3918240</v>
      </c>
      <c r="D30" s="93">
        <f t="shared" si="0"/>
        <v>6.6857101613327877E-2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>
        <v>20000000</v>
      </c>
      <c r="D33" s="93">
        <f t="shared" si="0"/>
        <v>0.34126088046330944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30045950</v>
      </c>
      <c r="D43" s="93">
        <f t="shared" si="0"/>
        <v>0.51267536756782861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58606190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Martin LEPPIN</cp:lastModifiedBy>
  <cp:lastPrinted>2014-04-08T13:44:04Z</cp:lastPrinted>
  <dcterms:created xsi:type="dcterms:W3CDTF">2013-10-29T11:27:30Z</dcterms:created>
  <dcterms:modified xsi:type="dcterms:W3CDTF">2022-08-10T08:51:36Z</dcterms:modified>
</cp:coreProperties>
</file>