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Treasury Solutions\Investor Relations\Uploads für LM\H1 2022\"/>
    </mc:Choice>
  </mc:AlternateContent>
  <xr:revisionPtr revIDLastSave="0" documentId="8_{A632237D-340F-496E-8F86-027212EF91B0}" xr6:coauthVersionLast="47" xr6:coauthVersionMax="47" xr10:uidLastSave="{00000000-0000-0000-0000-000000000000}"/>
  <bookViews>
    <workbookView xWindow="22740" yWindow="4995" windowWidth="21630" windowHeight="1353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Overview!$D$32</definedName>
    <definedName name="ANZAHL_GARANTEN">Overview!$D$19</definedName>
    <definedName name="ANZAHL_SCHULDNER">Overview!$D$18</definedName>
    <definedName name="BARWERTIGE_UEBERDECKUNG">Overview!$D$31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Overview!$A$1:$E$33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2" l="1"/>
  <c r="F94" i="2"/>
  <c r="D30" i="1"/>
  <c r="D21" i="1" l="1"/>
  <c r="D20" i="1"/>
  <c r="D33" i="1"/>
  <c r="D19" i="2"/>
  <c r="H148" i="2"/>
  <c r="D148" i="2"/>
  <c r="C55" i="3"/>
  <c r="C26" i="3"/>
  <c r="C23" i="3"/>
  <c r="D19" i="3" s="1"/>
  <c r="D15" i="3"/>
  <c r="C15" i="3"/>
  <c r="D8" i="3"/>
  <c r="G123" i="2"/>
  <c r="H122" i="2" s="1"/>
  <c r="C123" i="2"/>
  <c r="D119" i="2" s="1"/>
  <c r="C107" i="2"/>
  <c r="D102" i="2" s="1"/>
  <c r="F95" i="2"/>
  <c r="G91" i="2" s="1"/>
  <c r="C83" i="2"/>
  <c r="F82" i="2" s="1"/>
  <c r="C63" i="2"/>
  <c r="C34" i="2"/>
  <c r="H28" i="2"/>
  <c r="D28" i="2"/>
  <c r="D9" i="2"/>
  <c r="D14" i="2" s="1"/>
  <c r="D6" i="2"/>
  <c r="C9" i="2"/>
  <c r="C6" i="2"/>
  <c r="D122" i="2" l="1"/>
  <c r="D120" i="2"/>
  <c r="D121" i="2"/>
  <c r="C61" i="3"/>
  <c r="D42" i="3" s="1"/>
  <c r="D18" i="3"/>
  <c r="D22" i="3"/>
  <c r="D21" i="3"/>
  <c r="D20" i="3"/>
  <c r="H120" i="2"/>
  <c r="H119" i="2"/>
  <c r="H118" i="2"/>
  <c r="H123" i="2" s="1"/>
  <c r="H121" i="2"/>
  <c r="D118" i="2"/>
  <c r="D103" i="2"/>
  <c r="D105" i="2"/>
  <c r="G94" i="2"/>
  <c r="G88" i="2"/>
  <c r="G89" i="2"/>
  <c r="G92" i="2"/>
  <c r="G90" i="2"/>
  <c r="G93" i="2"/>
  <c r="F79" i="2"/>
  <c r="F77" i="2"/>
  <c r="F74" i="2"/>
  <c r="F75" i="2"/>
  <c r="F78" i="2"/>
  <c r="F81" i="2"/>
  <c r="F73" i="2"/>
  <c r="F80" i="2"/>
  <c r="F76" i="2"/>
  <c r="C69" i="2"/>
  <c r="G81" i="2" s="1"/>
  <c r="C14" i="2"/>
  <c r="D9" i="3"/>
  <c r="D56" i="2"/>
  <c r="D58" i="2"/>
  <c r="G76" i="2"/>
  <c r="D67" i="2"/>
  <c r="G79" i="2"/>
  <c r="D62" i="2"/>
  <c r="D50" i="2"/>
  <c r="D54" i="2"/>
  <c r="D35" i="2"/>
  <c r="G75" i="2"/>
  <c r="D104" i="2"/>
  <c r="D106" i="2"/>
  <c r="D123" i="2" l="1"/>
  <c r="D59" i="2"/>
  <c r="D42" i="2"/>
  <c r="D57" i="2"/>
  <c r="D36" i="2"/>
  <c r="D34" i="2" s="1"/>
  <c r="D64" i="2"/>
  <c r="D53" i="2"/>
  <c r="D48" i="2"/>
  <c r="G82" i="2"/>
  <c r="D46" i="2"/>
  <c r="D51" i="2"/>
  <c r="D41" i="2"/>
  <c r="G78" i="2"/>
  <c r="D47" i="2"/>
  <c r="D66" i="2"/>
  <c r="G74" i="2"/>
  <c r="D40" i="2"/>
  <c r="D49" i="2"/>
  <c r="D37" i="2"/>
  <c r="D38" i="2"/>
  <c r="G77" i="2"/>
  <c r="G83" i="2" s="1"/>
  <c r="D39" i="2"/>
  <c r="D68" i="2"/>
  <c r="G73" i="2"/>
  <c r="D44" i="2"/>
  <c r="D55" i="2"/>
  <c r="G80" i="2"/>
  <c r="D45" i="2"/>
  <c r="D65" i="2"/>
  <c r="D63" i="2" s="1"/>
  <c r="D60" i="2"/>
  <c r="D43" i="2"/>
  <c r="D61" i="2"/>
  <c r="D52" i="2"/>
  <c r="D54" i="3"/>
  <c r="D34" i="3"/>
  <c r="D58" i="3"/>
  <c r="D44" i="3"/>
  <c r="D35" i="3"/>
  <c r="D37" i="3"/>
  <c r="D33" i="3"/>
  <c r="D52" i="3"/>
  <c r="D31" i="3"/>
  <c r="D43" i="3"/>
  <c r="D45" i="3"/>
  <c r="D48" i="3"/>
  <c r="D50" i="3"/>
  <c r="D49" i="3"/>
  <c r="D46" i="3"/>
  <c r="D38" i="3"/>
  <c r="D59" i="3"/>
  <c r="D51" i="3"/>
  <c r="D53" i="3"/>
  <c r="D60" i="3"/>
  <c r="D30" i="3"/>
  <c r="D36" i="3"/>
  <c r="D57" i="3"/>
  <c r="D32" i="3"/>
  <c r="D56" i="3"/>
  <c r="D28" i="3"/>
  <c r="D41" i="3"/>
  <c r="D40" i="3"/>
  <c r="D29" i="3"/>
  <c r="D27" i="3"/>
  <c r="D47" i="3"/>
  <c r="D39" i="3"/>
  <c r="D23" i="3"/>
  <c r="D107" i="2"/>
  <c r="G95" i="2"/>
  <c r="F83" i="2"/>
  <c r="D26" i="3" l="1"/>
  <c r="D55" i="3"/>
  <c r="D61" i="3"/>
  <c r="D69" i="2"/>
</calcChain>
</file>

<file path=xl/sharedStrings.xml><?xml version="1.0" encoding="utf-8"?>
<sst xmlns="http://schemas.openxmlformats.org/spreadsheetml/2006/main" count="300" uniqueCount="191">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</sst>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0" fillId="0" borderId="4" xfId="0" applyBorder="1" applyAlignment="1">
      <alignment wrapText="1"/>
    </xf>
    <xf numFmtId="10" fontId="0" fillId="0" borderId="4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842419464.07000005</c:v>
                </c:pt>
                <c:pt idx="1">
                  <c:v>873669675.20000005</c:v>
                </c:pt>
                <c:pt idx="2">
                  <c:v>617605155.25999999</c:v>
                </c:pt>
                <c:pt idx="3">
                  <c:v>394408724.13</c:v>
                </c:pt>
                <c:pt idx="4">
                  <c:v>1762313833.3164699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9-4F30-AD6B-F6DFFFD71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678464231.10839355</c:v>
                </c:pt>
                <c:pt idx="1">
                  <c:v>315505417.06108433</c:v>
                </c:pt>
                <c:pt idx="2">
                  <c:v>250718924.75</c:v>
                </c:pt>
                <c:pt idx="3">
                  <c:v>387032336.79000002</c:v>
                </c:pt>
                <c:pt idx="4">
                  <c:v>879937539.69530118</c:v>
                </c:pt>
                <c:pt idx="5">
                  <c:v>1978758402.5716867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F-429D-ADC6-DEFC109E2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74388266.733694807</c:v>
                </c:pt>
                <c:pt idx="1">
                  <c:v>158328671.91277099</c:v>
                </c:pt>
                <c:pt idx="2">
                  <c:v>192782021.03999999</c:v>
                </c:pt>
                <c:pt idx="3">
                  <c:v>755294491.42999995</c:v>
                </c:pt>
                <c:pt idx="4">
                  <c:v>3309623400.8600001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E-4A83-A51B-0E0AC0873C51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538000000</c:v>
                </c:pt>
                <c:pt idx="1">
                  <c:v>50150000</c:v>
                </c:pt>
                <c:pt idx="2">
                  <c:v>1624000000</c:v>
                </c:pt>
                <c:pt idx="3">
                  <c:v>1065000000</c:v>
                </c:pt>
                <c:pt idx="4">
                  <c:v>270837120.76999998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E-4A83-A51B-0E0AC087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73510945004"/>
          <c:y val="5.9907834101382486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zoomScaleNormal="100" zoomScaleSheetLayoutView="80" workbookViewId="0">
      <selection activeCell="D30" sqref="D30:D31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16384" width="9.140625" style="3"/>
  </cols>
  <sheetData>
    <row r="1" spans="1:5" s="6" customFormat="1" ht="36" customHeight="1" thickBot="1" x14ac:dyDescent="0.3">
      <c r="A1" s="5"/>
      <c r="B1" s="5" t="s">
        <v>0</v>
      </c>
      <c r="C1" s="114" t="s">
        <v>185</v>
      </c>
      <c r="D1" s="114"/>
      <c r="E1" s="114"/>
    </row>
    <row r="2" spans="1:5" x14ac:dyDescent="0.25">
      <c r="B2" s="3" t="s">
        <v>1</v>
      </c>
      <c r="D2" s="7">
        <v>44742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0.17449106513995724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3547987120.77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4567035151.9764662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25">
      <c r="B17" s="15" t="s">
        <v>13</v>
      </c>
      <c r="C17" s="16"/>
      <c r="D17" s="19">
        <v>48165</v>
      </c>
      <c r="E17" s="15"/>
    </row>
    <row r="18" spans="2:5" ht="16.5" customHeight="1" x14ac:dyDescent="0.25">
      <c r="B18" s="15" t="s">
        <v>14</v>
      </c>
      <c r="C18" s="16"/>
      <c r="D18" s="19">
        <v>41596</v>
      </c>
      <c r="E18" s="15"/>
    </row>
    <row r="19" spans="2:5" ht="16.5" customHeight="1" x14ac:dyDescent="0.25">
      <c r="B19" s="15" t="s">
        <v>153</v>
      </c>
      <c r="C19" s="16"/>
      <c r="D19" s="19">
        <v>93</v>
      </c>
      <c r="E19" s="15"/>
    </row>
    <row r="20" spans="2:5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109795.05606251722</v>
      </c>
      <c r="E20" s="15"/>
    </row>
    <row r="21" spans="2:5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94820.619785663162</v>
      </c>
      <c r="E21" s="15"/>
    </row>
    <row r="22" spans="2:5" ht="16.5" customHeight="1" x14ac:dyDescent="0.25">
      <c r="B22" s="15" t="s">
        <v>140</v>
      </c>
      <c r="C22" s="16"/>
      <c r="D22" s="17">
        <v>0</v>
      </c>
      <c r="E22" s="15"/>
    </row>
    <row r="23" spans="2:5" ht="16.5" customHeight="1" x14ac:dyDescent="0.25">
      <c r="B23" s="15" t="s">
        <v>137</v>
      </c>
      <c r="C23" s="16"/>
      <c r="D23" s="17">
        <v>0.15391222259594847</v>
      </c>
      <c r="E23" s="15"/>
    </row>
    <row r="24" spans="2:5" ht="16.5" customHeight="1" x14ac:dyDescent="0.25">
      <c r="B24" s="15" t="s">
        <v>180</v>
      </c>
      <c r="C24" s="16"/>
      <c r="D24" s="17">
        <v>0.55792644132718161</v>
      </c>
      <c r="E24" s="15"/>
    </row>
    <row r="25" spans="2:5" ht="16.5" customHeight="1" x14ac:dyDescent="0.25">
      <c r="B25" s="15" t="s">
        <v>138</v>
      </c>
      <c r="C25" s="16"/>
      <c r="D25" s="17">
        <v>6.4337828030596109E-2</v>
      </c>
      <c r="E25" s="15"/>
    </row>
    <row r="26" spans="2:5" ht="16.5" customHeight="1" x14ac:dyDescent="0.25">
      <c r="B26" s="21" t="s">
        <v>141</v>
      </c>
      <c r="C26" s="16"/>
      <c r="D26" s="17">
        <v>1.6461908560656113E-2</v>
      </c>
      <c r="E26" s="15"/>
    </row>
    <row r="27" spans="2:5" ht="16.5" customHeight="1" x14ac:dyDescent="0.25">
      <c r="B27" s="15" t="s">
        <v>177</v>
      </c>
      <c r="C27" s="16"/>
      <c r="D27" s="17">
        <v>0</v>
      </c>
      <c r="E27" s="15"/>
    </row>
    <row r="28" spans="2:5" ht="16.5" customHeight="1" x14ac:dyDescent="0.25">
      <c r="B28" s="15" t="s">
        <v>139</v>
      </c>
      <c r="C28" s="16"/>
      <c r="D28" s="17">
        <v>0.50872486103987746</v>
      </c>
      <c r="E28" s="15"/>
    </row>
    <row r="29" spans="2:5" ht="29.25" customHeight="1" x14ac:dyDescent="0.25">
      <c r="B29" s="112" t="s">
        <v>190</v>
      </c>
      <c r="C29" s="16"/>
      <c r="D29" s="17">
        <v>0</v>
      </c>
      <c r="E29" s="15"/>
    </row>
    <row r="30" spans="2:5" ht="16.5" customHeight="1" x14ac:dyDescent="0.25">
      <c r="B30" s="15" t="s">
        <v>17</v>
      </c>
      <c r="C30" s="16"/>
      <c r="D30" s="113">
        <f>IF(ISERROR(GESAMTBETRAG_DECKUNG/GESAMTBETRAG_EMISSIONEN),"",GESAMTBETRAG_DECKUNG/GESAMTBETRAG_EMISSIONEN-1)</f>
        <v>0.28721863877152631</v>
      </c>
      <c r="E30" s="15"/>
    </row>
    <row r="31" spans="2:5" ht="16.5" customHeight="1" x14ac:dyDescent="0.25">
      <c r="B31" s="15" t="s">
        <v>136</v>
      </c>
      <c r="C31" s="16"/>
      <c r="D31" s="113">
        <v>0.42249832162981488</v>
      </c>
      <c r="E31" s="15"/>
    </row>
    <row r="32" spans="2:5" ht="16.5" customHeight="1" x14ac:dyDescent="0.25">
      <c r="B32" s="15" t="s">
        <v>18</v>
      </c>
      <c r="C32" s="16"/>
      <c r="D32" s="19">
        <v>45</v>
      </c>
      <c r="E32" s="15"/>
    </row>
    <row r="33" spans="2:5" ht="16.5" customHeight="1" x14ac:dyDescent="0.25">
      <c r="B33" s="15" t="s">
        <v>19</v>
      </c>
      <c r="C33" s="16" t="s">
        <v>135</v>
      </c>
      <c r="D33" s="35">
        <f>IF(ANZAHL_EMISSIONEN&gt;0,GESAMTBETRAG_EMISSIONEN/ANZAHL_EMISSIONEN,"")</f>
        <v>78844158.239333332</v>
      </c>
      <c r="E33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C82" sqref="C82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993969648.16947794</v>
      </c>
      <c r="D6" s="46">
        <f>SUM(D7:D8)</f>
        <v>46399</v>
      </c>
    </row>
    <row r="7" spans="1:10" x14ac:dyDescent="0.2">
      <c r="A7" s="44" t="s">
        <v>126</v>
      </c>
      <c r="B7" s="45" t="s">
        <v>121</v>
      </c>
      <c r="C7" s="23">
        <v>678464231.10839355</v>
      </c>
      <c r="D7" s="46">
        <v>44702</v>
      </c>
    </row>
    <row r="8" spans="1:10" x14ac:dyDescent="0.2">
      <c r="A8" s="44" t="s">
        <v>128</v>
      </c>
      <c r="B8" s="45" t="s">
        <v>122</v>
      </c>
      <c r="C8" s="23">
        <v>315505417.06108433</v>
      </c>
      <c r="D8" s="46">
        <v>1697</v>
      </c>
    </row>
    <row r="9" spans="1:10" x14ac:dyDescent="0.2">
      <c r="A9" s="44"/>
      <c r="B9" s="47" t="s">
        <v>28</v>
      </c>
      <c r="C9" s="23">
        <f>SUM(C10:C12)</f>
        <v>1517688801.235301</v>
      </c>
      <c r="D9" s="46">
        <f>SUM(D10:D12)</f>
        <v>1655</v>
      </c>
    </row>
    <row r="10" spans="1:10" x14ac:dyDescent="0.2">
      <c r="A10" s="44" t="s">
        <v>129</v>
      </c>
      <c r="B10" s="47" t="s">
        <v>123</v>
      </c>
      <c r="C10" s="23">
        <v>250718924.75</v>
      </c>
      <c r="D10" s="46">
        <v>646</v>
      </c>
    </row>
    <row r="11" spans="1:10" x14ac:dyDescent="0.2">
      <c r="A11" s="44" t="s">
        <v>130</v>
      </c>
      <c r="B11" s="47" t="s">
        <v>124</v>
      </c>
      <c r="C11" s="23">
        <v>387032336.79000002</v>
      </c>
      <c r="D11" s="46">
        <v>562</v>
      </c>
    </row>
    <row r="12" spans="1:10" x14ac:dyDescent="0.2">
      <c r="A12" s="44" t="s">
        <v>131</v>
      </c>
      <c r="B12" s="47" t="s">
        <v>125</v>
      </c>
      <c r="C12" s="23">
        <v>879937539.69530118</v>
      </c>
      <c r="D12" s="46">
        <v>447</v>
      </c>
    </row>
    <row r="13" spans="1:10" x14ac:dyDescent="0.2">
      <c r="A13" s="44" t="s">
        <v>132</v>
      </c>
      <c r="B13" s="47" t="s">
        <v>30</v>
      </c>
      <c r="C13" s="23">
        <v>1978758402.5716867</v>
      </c>
      <c r="D13" s="46">
        <v>105</v>
      </c>
    </row>
    <row r="14" spans="1:10" s="42" customFormat="1" x14ac:dyDescent="0.2">
      <c r="A14" s="40"/>
      <c r="B14" s="62" t="s">
        <v>31</v>
      </c>
      <c r="C14" s="63">
        <f>C6+C9+C13</f>
        <v>4490416851.9764652</v>
      </c>
      <c r="D14" s="64">
        <f>D13+D9+D6</f>
        <v>48159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4416496020.3599997</v>
      </c>
      <c r="F23" s="22" t="s">
        <v>36</v>
      </c>
      <c r="G23" s="48"/>
      <c r="H23" s="50">
        <v>3547987120.77</v>
      </c>
    </row>
    <row r="24" spans="1:10" x14ac:dyDescent="0.2">
      <c r="B24" s="22" t="s">
        <v>37</v>
      </c>
      <c r="C24" s="48"/>
      <c r="D24" s="50">
        <v>73920831.616465837</v>
      </c>
      <c r="F24" s="22" t="s">
        <v>37</v>
      </c>
      <c r="G24" s="48"/>
      <c r="H24" s="50"/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4490416851.9764652</v>
      </c>
      <c r="E28" s="41"/>
      <c r="F28" s="69" t="s">
        <v>31</v>
      </c>
      <c r="G28" s="70"/>
      <c r="H28" s="71">
        <f>SUM(H23:H27)</f>
        <v>3547987120.77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4490416851.97647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4480416851.97647</v>
      </c>
      <c r="D51" s="24">
        <f t="shared" si="0"/>
        <v>0.99777303525938832</v>
      </c>
    </row>
    <row r="52" spans="2:4" outlineLevel="1" x14ac:dyDescent="0.2">
      <c r="B52" s="22" t="s">
        <v>63</v>
      </c>
      <c r="C52" s="23">
        <v>10000000</v>
      </c>
      <c r="D52" s="24">
        <f t="shared" si="0"/>
        <v>2.2269647406116585E-3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4490416851.97647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29" t="s">
        <v>118</v>
      </c>
      <c r="H72" s="130"/>
    </row>
    <row r="73" spans="2:8" ht="15" customHeight="1" x14ac:dyDescent="0.2">
      <c r="B73" s="22" t="s">
        <v>164</v>
      </c>
      <c r="C73" s="23"/>
      <c r="D73" s="47"/>
      <c r="E73" s="47"/>
      <c r="F73" s="52">
        <f>IF(($C$83=0),0,(C73/$C$83))</f>
        <v>0</v>
      </c>
      <c r="G73" s="123">
        <f>IF(($C$69=0),0,(C73/$C$69))</f>
        <v>0</v>
      </c>
      <c r="H73" s="124"/>
    </row>
    <row r="74" spans="2:8" ht="15" customHeight="1" x14ac:dyDescent="0.2">
      <c r="B74" s="22" t="s">
        <v>82</v>
      </c>
      <c r="C74" s="23">
        <v>264543334.03</v>
      </c>
      <c r="D74" s="47"/>
      <c r="E74" s="47"/>
      <c r="F74" s="52">
        <f t="shared" ref="F74:F81" si="1">IF(($C$83=0),0,(C74/$C$83))</f>
        <v>5.9044357426988228E-2</v>
      </c>
      <c r="G74" s="123">
        <f t="shared" ref="G74:G81" si="2">IF(($C$69=0),0,(C74/$C$69))</f>
        <v>5.891286772486623E-2</v>
      </c>
      <c r="H74" s="124"/>
    </row>
    <row r="75" spans="2:8" ht="15" customHeight="1" x14ac:dyDescent="0.2">
      <c r="B75" s="22" t="s">
        <v>83</v>
      </c>
      <c r="C75" s="23">
        <v>3879652262.4169898</v>
      </c>
      <c r="D75" s="47"/>
      <c r="E75" s="47"/>
      <c r="F75" s="52">
        <f t="shared" si="1"/>
        <v>0.86591323767241435</v>
      </c>
      <c r="G75" s="123">
        <f t="shared" si="2"/>
        <v>0.86398487942368862</v>
      </c>
      <c r="H75" s="124"/>
    </row>
    <row r="76" spans="2:8" ht="15" customHeight="1" x14ac:dyDescent="0.2">
      <c r="B76" s="22" t="s">
        <v>84</v>
      </c>
      <c r="C76" s="23">
        <v>90115897.269999996</v>
      </c>
      <c r="D76" s="47"/>
      <c r="E76" s="47"/>
      <c r="F76" s="52">
        <f t="shared" si="1"/>
        <v>2.0113284153515033E-2</v>
      </c>
      <c r="G76" s="123">
        <f t="shared" si="2"/>
        <v>2.0068492578887241E-2</v>
      </c>
      <c r="H76" s="124"/>
    </row>
    <row r="77" spans="2:8" ht="15" customHeight="1" x14ac:dyDescent="0.2">
      <c r="B77" s="22" t="s">
        <v>85</v>
      </c>
      <c r="C77" s="23">
        <v>50592518.399999999</v>
      </c>
      <c r="D77" s="47"/>
      <c r="E77" s="47"/>
      <c r="F77" s="52">
        <f t="shared" si="1"/>
        <v>1.1291922174090091E-2</v>
      </c>
      <c r="G77" s="123">
        <f t="shared" si="2"/>
        <v>1.1266775461554655E-2</v>
      </c>
      <c r="H77" s="124"/>
    </row>
    <row r="78" spans="2:8" ht="15" customHeight="1" x14ac:dyDescent="0.2">
      <c r="B78" s="22" t="s">
        <v>86</v>
      </c>
      <c r="C78" s="23">
        <v>3663.92</v>
      </c>
      <c r="D78" s="47"/>
      <c r="E78" s="47"/>
      <c r="F78" s="52">
        <f t="shared" si="1"/>
        <v>8.1776319504371943E-7</v>
      </c>
      <c r="G78" s="123">
        <f t="shared" si="2"/>
        <v>8.1594206524218685E-7</v>
      </c>
      <c r="H78" s="124"/>
    </row>
    <row r="79" spans="2:8" ht="15" customHeight="1" x14ac:dyDescent="0.2">
      <c r="B79" s="22" t="s">
        <v>87</v>
      </c>
      <c r="C79" s="23">
        <v>53979362.289999999</v>
      </c>
      <c r="D79" s="47"/>
      <c r="E79" s="47"/>
      <c r="F79" s="52">
        <f t="shared" si="1"/>
        <v>1.2047843777345812E-2</v>
      </c>
      <c r="G79" s="123">
        <f t="shared" si="2"/>
        <v>1.202101365405326E-2</v>
      </c>
      <c r="H79" s="124"/>
    </row>
    <row r="80" spans="2:8" ht="15" customHeight="1" x14ac:dyDescent="0.2">
      <c r="B80" s="22" t="s">
        <v>88</v>
      </c>
      <c r="C80" s="23">
        <v>46043872.759999998</v>
      </c>
      <c r="D80" s="47"/>
      <c r="E80" s="47"/>
      <c r="F80" s="52">
        <f t="shared" si="1"/>
        <v>1.0276693950851569E-2</v>
      </c>
      <c r="G80" s="123">
        <f t="shared" si="2"/>
        <v>1.025380811577296E-2</v>
      </c>
      <c r="H80" s="124"/>
    </row>
    <row r="81" spans="1:9" ht="15" customHeight="1" x14ac:dyDescent="0.2">
      <c r="B81" s="22" t="s">
        <v>89</v>
      </c>
      <c r="C81" s="23">
        <v>66244140.189999998</v>
      </c>
      <c r="D81" s="47"/>
      <c r="E81" s="47"/>
      <c r="F81" s="52">
        <f t="shared" si="1"/>
        <v>1.4785262706254083E-2</v>
      </c>
      <c r="G81" s="123">
        <f t="shared" si="2"/>
        <v>1.4752336447526569E-2</v>
      </c>
      <c r="H81" s="124"/>
    </row>
    <row r="82" spans="1:9" ht="15" customHeight="1" x14ac:dyDescent="0.2">
      <c r="B82" s="22" t="s">
        <v>90</v>
      </c>
      <c r="C82" s="23">
        <v>29241800.6994779</v>
      </c>
      <c r="D82" s="47"/>
      <c r="E82" s="47"/>
      <c r="F82" s="52">
        <f>IF(($C$83=0),0,(C82/$C$83))</f>
        <v>6.5265803753457273E-3</v>
      </c>
      <c r="G82" s="123">
        <f>IF(($C$69=0),0,(C82/$C$69))</f>
        <v>6.5120459109730619E-3</v>
      </c>
      <c r="H82" s="124"/>
    </row>
    <row r="83" spans="1:9" ht="15" customHeight="1" x14ac:dyDescent="0.2">
      <c r="B83" s="65" t="s">
        <v>31</v>
      </c>
      <c r="C83" s="73">
        <f>SUM(C73:C82)</f>
        <v>4480416851.9764681</v>
      </c>
      <c r="D83" s="77"/>
      <c r="E83" s="77"/>
      <c r="F83" s="78">
        <f>SUM(F73:F82)</f>
        <v>1</v>
      </c>
      <c r="G83" s="125">
        <f>SUM(G73:H82)</f>
        <v>0.99777303525938787</v>
      </c>
      <c r="H83" s="126"/>
    </row>
    <row r="85" spans="1:9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2">
      <c r="B87" s="121" t="s">
        <v>160</v>
      </c>
      <c r="C87" s="122"/>
      <c r="D87" s="66"/>
      <c r="E87" s="66"/>
      <c r="F87" s="66" t="s">
        <v>25</v>
      </c>
      <c r="G87" s="127" t="s">
        <v>42</v>
      </c>
      <c r="H87" s="128"/>
    </row>
    <row r="88" spans="1:9" x14ac:dyDescent="0.2">
      <c r="B88" s="117" t="s">
        <v>158</v>
      </c>
      <c r="C88" s="118"/>
      <c r="D88" s="48"/>
      <c r="E88" s="48"/>
      <c r="F88" s="23">
        <v>10000000</v>
      </c>
      <c r="G88" s="123">
        <f>IF(($F$95=0),0,(F88/$F$95))</f>
        <v>2.2269647406116611E-3</v>
      </c>
      <c r="H88" s="124"/>
    </row>
    <row r="89" spans="1:9" x14ac:dyDescent="0.2">
      <c r="B89" s="117" t="s">
        <v>155</v>
      </c>
      <c r="C89" s="118"/>
      <c r="D89" s="48"/>
      <c r="E89" s="48"/>
      <c r="F89" s="23">
        <v>1301864483.6099999</v>
      </c>
      <c r="G89" s="123">
        <f t="shared" ref="G89:G94" si="3">IF(($F$95=0),0,(F89/$F$95))</f>
        <v>0.28992063020540776</v>
      </c>
      <c r="H89" s="124"/>
    </row>
    <row r="90" spans="1:9" x14ac:dyDescent="0.2">
      <c r="B90" s="115" t="s">
        <v>154</v>
      </c>
      <c r="C90" s="116"/>
      <c r="D90" s="48"/>
      <c r="E90" s="48"/>
      <c r="F90" s="23">
        <f>515383935.364779+750000</f>
        <v>516133935.364779</v>
      </c>
      <c r="G90" s="123">
        <f t="shared" si="3"/>
        <v>0.11494120754905009</v>
      </c>
      <c r="H90" s="124"/>
    </row>
    <row r="91" spans="1:9" x14ac:dyDescent="0.2">
      <c r="B91" s="117" t="s">
        <v>157</v>
      </c>
      <c r="C91" s="118"/>
      <c r="D91" s="48"/>
      <c r="E91" s="48"/>
      <c r="F91" s="23">
        <v>7725195.21</v>
      </c>
      <c r="G91" s="123">
        <f t="shared" si="3"/>
        <v>1.7203737347012095E-3</v>
      </c>
      <c r="H91" s="124"/>
    </row>
    <row r="92" spans="1:9" x14ac:dyDescent="0.2">
      <c r="B92" s="117" t="s">
        <v>156</v>
      </c>
      <c r="C92" s="118"/>
      <c r="D92" s="48"/>
      <c r="E92" s="48"/>
      <c r="F92" s="23">
        <v>2331292195.6988354</v>
      </c>
      <c r="G92" s="123">
        <f t="shared" si="3"/>
        <v>0.51917055198844464</v>
      </c>
      <c r="H92" s="124"/>
    </row>
    <row r="93" spans="1:9" x14ac:dyDescent="0.2">
      <c r="B93" s="117" t="s">
        <v>159</v>
      </c>
      <c r="C93" s="118"/>
      <c r="D93" s="48"/>
      <c r="E93" s="48"/>
      <c r="F93" s="23">
        <v>196566886.31999999</v>
      </c>
      <c r="G93" s="123">
        <f t="shared" si="3"/>
        <v>4.3774752500646066E-2</v>
      </c>
      <c r="H93" s="124"/>
    </row>
    <row r="94" spans="1:9" x14ac:dyDescent="0.2">
      <c r="B94" s="117" t="s">
        <v>175</v>
      </c>
      <c r="C94" s="118"/>
      <c r="D94" s="48"/>
      <c r="E94" s="48"/>
      <c r="F94" s="23">
        <f>127584155.772851-750000</f>
        <v>126834155.77285101</v>
      </c>
      <c r="G94" s="123">
        <f t="shared" si="3"/>
        <v>2.8245519281138613E-2</v>
      </c>
      <c r="H94" s="124"/>
    </row>
    <row r="95" spans="1:9" ht="15" customHeight="1" x14ac:dyDescent="0.2">
      <c r="B95" s="121" t="s">
        <v>31</v>
      </c>
      <c r="C95" s="122"/>
      <c r="D95" s="70"/>
      <c r="E95" s="70"/>
      <c r="F95" s="73">
        <f>SUM(F88:F94)</f>
        <v>4490416851.9764652</v>
      </c>
      <c r="G95" s="125">
        <f>SUM(G88:H94)</f>
        <v>1.0000000000000002</v>
      </c>
      <c r="H95" s="126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2">
      <c r="B99" s="79" t="s">
        <v>184</v>
      </c>
      <c r="C99" s="80"/>
      <c r="D99" s="80"/>
      <c r="E99" s="80"/>
      <c r="F99" s="80"/>
      <c r="G99" s="119">
        <v>6.775978705</v>
      </c>
      <c r="H99" s="120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842419464.07000005</v>
      </c>
      <c r="D102" s="24">
        <f>IF(($C$107=0),0,(C102/$C$107))</f>
        <v>0.18760384432888602</v>
      </c>
    </row>
    <row r="103" spans="1:10" x14ac:dyDescent="0.2">
      <c r="B103" s="22" t="s">
        <v>94</v>
      </c>
      <c r="C103" s="23">
        <v>873669675.20000005</v>
      </c>
      <c r="D103" s="24">
        <f>IF(($C$107=0),0,(C103/$C$107))</f>
        <v>0.19456315616120401</v>
      </c>
    </row>
    <row r="104" spans="1:10" x14ac:dyDescent="0.2">
      <c r="B104" s="22" t="s">
        <v>95</v>
      </c>
      <c r="C104" s="23">
        <v>617605155.25999999</v>
      </c>
      <c r="D104" s="24">
        <f>IF(($C$107=0),0,(C104/$C$107))</f>
        <v>0.13753849043840091</v>
      </c>
    </row>
    <row r="105" spans="1:10" x14ac:dyDescent="0.2">
      <c r="B105" s="22" t="s">
        <v>96</v>
      </c>
      <c r="C105" s="23">
        <v>394408724.13</v>
      </c>
      <c r="D105" s="24">
        <f>IF(($C$107=0),0,(C105/$C$107))</f>
        <v>8.7833432202714071E-2</v>
      </c>
    </row>
    <row r="106" spans="1:10" x14ac:dyDescent="0.2">
      <c r="B106" s="22" t="s">
        <v>97</v>
      </c>
      <c r="C106" s="23">
        <v>1762313833.3164699</v>
      </c>
      <c r="D106" s="24">
        <f>IF(($C$107=0),0,(C106/$C$107))</f>
        <v>0.392461076868795</v>
      </c>
    </row>
    <row r="107" spans="1:10" x14ac:dyDescent="0.2">
      <c r="B107" s="65" t="s">
        <v>31</v>
      </c>
      <c r="C107" s="73">
        <f>SUM(C102:C106)</f>
        <v>4490416851.97647</v>
      </c>
      <c r="D107" s="74">
        <f>SUM(D102:D106)</f>
        <v>1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15" t="s">
        <v>178</v>
      </c>
      <c r="C112" s="118"/>
      <c r="D112" s="118"/>
      <c r="E112" s="118"/>
      <c r="F112" s="118"/>
      <c r="G112" s="118"/>
      <c r="H112" s="34">
        <v>10.13845903</v>
      </c>
      <c r="I112" s="4"/>
    </row>
    <row r="113" spans="2:9" x14ac:dyDescent="0.2">
      <c r="B113" s="117" t="s">
        <v>179</v>
      </c>
      <c r="C113" s="118"/>
      <c r="D113" s="118"/>
      <c r="E113" s="118"/>
      <c r="F113" s="118"/>
      <c r="G113" s="118"/>
      <c r="H113" s="34">
        <v>16.500192120000001</v>
      </c>
      <c r="I113" s="4"/>
    </row>
    <row r="114" spans="2:9" x14ac:dyDescent="0.2">
      <c r="B114" s="115" t="s">
        <v>144</v>
      </c>
      <c r="C114" s="116"/>
      <c r="D114" s="116"/>
      <c r="E114" s="116"/>
      <c r="F114" s="116"/>
      <c r="G114" s="116"/>
      <c r="H114" s="34">
        <v>5.6631339799999996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74388266.733694807</v>
      </c>
      <c r="D118" s="24">
        <f>IF(($C$123=0),0,(C118/$C$123))</f>
        <v>1.6566004713115371E-2</v>
      </c>
      <c r="F118" s="22" t="s">
        <v>93</v>
      </c>
      <c r="G118" s="23">
        <v>538000000</v>
      </c>
      <c r="H118" s="24">
        <f>IF(($G$123=0),0,(G118/$G$123))</f>
        <v>0.15163527422366765</v>
      </c>
    </row>
    <row r="119" spans="2:9" x14ac:dyDescent="0.2">
      <c r="B119" s="22" t="s">
        <v>94</v>
      </c>
      <c r="C119" s="23">
        <v>158328671.91277099</v>
      </c>
      <c r="D119" s="24">
        <f>IF(($C$123=0),0,(C119/$C$123))</f>
        <v>3.5259236977761281E-2</v>
      </c>
      <c r="F119" s="22" t="s">
        <v>94</v>
      </c>
      <c r="G119" s="23">
        <v>50150000</v>
      </c>
      <c r="H119" s="24">
        <f>IF(($G$123=0),0,(G119/$G$123))</f>
        <v>1.413477509724337E-2</v>
      </c>
    </row>
    <row r="120" spans="2:9" x14ac:dyDescent="0.2">
      <c r="B120" s="22" t="s">
        <v>95</v>
      </c>
      <c r="C120" s="23">
        <v>192782021.03999999</v>
      </c>
      <c r="D120" s="24">
        <f>IF(($C$123=0),0,(C120/$C$123))</f>
        <v>4.2931876347993538E-2</v>
      </c>
      <c r="F120" s="22" t="s">
        <v>95</v>
      </c>
      <c r="G120" s="23">
        <v>1624000000</v>
      </c>
      <c r="H120" s="24">
        <f>IF(($G$123=0),0,(G120/$G$123))</f>
        <v>0.45772432219188897</v>
      </c>
    </row>
    <row r="121" spans="2:9" x14ac:dyDescent="0.2">
      <c r="B121" s="22" t="s">
        <v>96</v>
      </c>
      <c r="C121" s="23">
        <v>755294491.42999995</v>
      </c>
      <c r="D121" s="24">
        <f>IF(($C$123=0),0,(C121/$C$123))</f>
        <v>0.16820142011928263</v>
      </c>
      <c r="F121" s="22" t="s">
        <v>96</v>
      </c>
      <c r="G121" s="23">
        <v>1065000000</v>
      </c>
      <c r="H121" s="24">
        <f>IF(($G$123=0),0,(G121/$G$123))</f>
        <v>0.3001701989743607</v>
      </c>
    </row>
    <row r="122" spans="2:9" x14ac:dyDescent="0.2">
      <c r="B122" s="22" t="s">
        <v>97</v>
      </c>
      <c r="C122" s="23">
        <v>3309623400.8600001</v>
      </c>
      <c r="D122" s="24">
        <f>IF(($C$123=0),0,(C122/$C$123))</f>
        <v>0.73704146184184738</v>
      </c>
      <c r="F122" s="22" t="s">
        <v>97</v>
      </c>
      <c r="G122" s="23">
        <v>270837120.76999998</v>
      </c>
      <c r="H122" s="24">
        <f>IF(($G$123=0),0,(G122/$G$123))</f>
        <v>7.6335429512839295E-2</v>
      </c>
    </row>
    <row r="123" spans="2:9" x14ac:dyDescent="0.2">
      <c r="B123" s="65" t="s">
        <v>31</v>
      </c>
      <c r="C123" s="73">
        <f>SUM(C118:C122)</f>
        <v>4490416851.9764652</v>
      </c>
      <c r="D123" s="74">
        <f>SUM(D118:D122)</f>
        <v>1.0000000000000002</v>
      </c>
      <c r="F123" s="65" t="s">
        <v>31</v>
      </c>
      <c r="G123" s="73">
        <f>SUM(G118:G122)</f>
        <v>3547987120.77</v>
      </c>
      <c r="H123" s="74">
        <f>SUM(H118:H122)</f>
        <v>1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2206030162.9436102</v>
      </c>
      <c r="F144" s="22" t="s">
        <v>182</v>
      </c>
      <c r="G144" s="48"/>
      <c r="H144" s="50">
        <v>1060650000</v>
      </c>
    </row>
    <row r="145" spans="2:8" x14ac:dyDescent="0.2">
      <c r="B145" s="22" t="s">
        <v>103</v>
      </c>
      <c r="C145" s="48"/>
      <c r="D145" s="50">
        <v>35456276.789999999</v>
      </c>
      <c r="F145" s="22" t="s">
        <v>103</v>
      </c>
      <c r="G145" s="48"/>
      <c r="H145" s="50">
        <v>32500000</v>
      </c>
    </row>
    <row r="146" spans="2:8" x14ac:dyDescent="0.2">
      <c r="B146" s="22" t="s">
        <v>104</v>
      </c>
      <c r="C146" s="48"/>
      <c r="D146" s="50">
        <v>200249385.23285139</v>
      </c>
      <c r="F146" s="22" t="s">
        <v>104</v>
      </c>
      <c r="G146" s="48"/>
      <c r="H146" s="50">
        <v>1139000000</v>
      </c>
    </row>
    <row r="147" spans="2:8" x14ac:dyDescent="0.2">
      <c r="B147" s="22" t="s">
        <v>105</v>
      </c>
      <c r="C147" s="48"/>
      <c r="D147" s="50">
        <v>2048681027.01</v>
      </c>
      <c r="F147" s="22" t="s">
        <v>106</v>
      </c>
      <c r="G147" s="48"/>
      <c r="H147" s="50">
        <v>1315837120.77</v>
      </c>
    </row>
    <row r="148" spans="2:8" x14ac:dyDescent="0.2">
      <c r="B148" s="65" t="s">
        <v>31</v>
      </c>
      <c r="C148" s="70"/>
      <c r="D148" s="81">
        <f>SUM(D144:D147)</f>
        <v>4490416851.9764614</v>
      </c>
      <c r="F148" s="65" t="s">
        <v>31</v>
      </c>
      <c r="G148" s="70"/>
      <c r="H148" s="81">
        <f>SUM(H144:H147)</f>
        <v>3547987120.77</v>
      </c>
    </row>
  </sheetData>
  <mergeCells count="34"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114:G114"/>
    <mergeCell ref="B113:G113"/>
    <mergeCell ref="B112:G112"/>
    <mergeCell ref="B94:C94"/>
    <mergeCell ref="B91:C9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D7" sqref="D7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5" width="17.28515625" style="3" customWidth="1"/>
    <col min="6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76618300</v>
      </c>
    </row>
    <row r="7" spans="1:4" x14ac:dyDescent="0.25">
      <c r="B7" s="89" t="s">
        <v>120</v>
      </c>
      <c r="C7" s="90"/>
      <c r="D7" s="88">
        <v>71893300</v>
      </c>
    </row>
    <row r="8" spans="1:4" x14ac:dyDescent="0.25">
      <c r="B8" s="101" t="s">
        <v>31</v>
      </c>
      <c r="C8" s="102"/>
      <c r="D8" s="103">
        <f>SUM(D5:D6)</f>
        <v>76618300</v>
      </c>
    </row>
    <row r="9" spans="1:4" x14ac:dyDescent="0.25">
      <c r="B9" s="101" t="s">
        <v>163</v>
      </c>
      <c r="C9" s="102"/>
      <c r="D9" s="104">
        <f>D8/Primärdeckung!$C$14</f>
        <v>1.7062625258560643E-2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/>
      <c r="D12" s="92"/>
    </row>
    <row r="13" spans="1:4" x14ac:dyDescent="0.25">
      <c r="B13" s="87" t="s">
        <v>29</v>
      </c>
      <c r="C13" s="91">
        <v>12170700</v>
      </c>
      <c r="D13" s="92">
        <v>3</v>
      </c>
    </row>
    <row r="14" spans="1:4" x14ac:dyDescent="0.25">
      <c r="B14" s="87" t="s">
        <v>30</v>
      </c>
      <c r="C14" s="91">
        <v>64447600</v>
      </c>
      <c r="D14" s="92">
        <v>4</v>
      </c>
    </row>
    <row r="15" spans="1:4" x14ac:dyDescent="0.25">
      <c r="B15" s="101" t="s">
        <v>31</v>
      </c>
      <c r="C15" s="105">
        <f>SUM(C12:C14)</f>
        <v>76618300</v>
      </c>
      <c r="D15" s="106">
        <f>SUM(D12:D14)</f>
        <v>7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76618300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76618300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76618300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56461600</v>
      </c>
      <c r="D43" s="97">
        <f t="shared" si="0"/>
        <v>0.73692055292273517</v>
      </c>
    </row>
    <row r="44" spans="2:4" outlineLevel="1" x14ac:dyDescent="0.25">
      <c r="B44" s="87" t="s">
        <v>63</v>
      </c>
      <c r="C44" s="96">
        <v>20156700</v>
      </c>
      <c r="D44" s="97">
        <f t="shared" si="0"/>
        <v>0.26307944707726483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/>
      <c r="D48" s="97">
        <f t="shared" si="0"/>
        <v>0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/>
      <c r="D51" s="97">
        <f t="shared" si="0"/>
        <v>0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76618300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Martin LEPPIN</cp:lastModifiedBy>
  <cp:lastPrinted>2014-04-08T13:43:28Z</cp:lastPrinted>
  <dcterms:created xsi:type="dcterms:W3CDTF">2013-10-29T11:27:30Z</dcterms:created>
  <dcterms:modified xsi:type="dcterms:W3CDTF">2022-08-10T08:52:09Z</dcterms:modified>
</cp:coreProperties>
</file>